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OR EL CAMINO CORRECTO\PLANES\POAI 2017\"/>
    </mc:Choice>
  </mc:AlternateContent>
  <bookViews>
    <workbookView xWindow="-3660" yWindow="345" windowWidth="15270" windowHeight="4650"/>
  </bookViews>
  <sheets>
    <sheet name="POAI 2017" sheetId="18" r:id="rId1"/>
  </sheets>
  <definedNames>
    <definedName name="_xlnm._FilterDatabase" localSheetId="0" hidden="1">'POAI 2017'!$A$7:$AJ$421</definedName>
    <definedName name="_xlnm.Print_Area" localSheetId="0">'POAI 2017'!$A$1:$Z$421</definedName>
    <definedName name="_xlnm.Print_Titles" localSheetId="0">'POAI 2017'!$2:$6</definedName>
  </definedNames>
  <calcPr calcId="152511"/>
</workbook>
</file>

<file path=xl/calcChain.xml><?xml version="1.0" encoding="utf-8"?>
<calcChain xmlns="http://schemas.openxmlformats.org/spreadsheetml/2006/main">
  <c r="Y309" i="18" l="1"/>
  <c r="Y308" i="18" s="1"/>
  <c r="P302" i="18"/>
  <c r="P301" i="18" s="1"/>
  <c r="P300" i="18" s="1"/>
  <c r="Y259" i="18" l="1"/>
  <c r="Y258" i="18"/>
  <c r="T261" i="18"/>
  <c r="Y261" i="18" s="1"/>
  <c r="Y257" i="18" l="1"/>
  <c r="T257" i="18"/>
  <c r="T255" i="18" s="1"/>
  <c r="T254" i="18" s="1"/>
  <c r="T234" i="18" s="1"/>
  <c r="E258" i="18" l="1"/>
  <c r="Y421" i="18" l="1"/>
  <c r="E421" i="18" s="1"/>
  <c r="Y420" i="18"/>
  <c r="E420" i="18" s="1"/>
  <c r="Y419" i="18"/>
  <c r="E419" i="18" s="1"/>
  <c r="Y418" i="18"/>
  <c r="E418" i="18" s="1"/>
  <c r="Y417" i="18"/>
  <c r="E417" i="18" s="1"/>
  <c r="Y415" i="18"/>
  <c r="Y414" i="18" s="1"/>
  <c r="Y412" i="18" s="1"/>
  <c r="Y411" i="18" s="1"/>
  <c r="E411" i="18" s="1"/>
  <c r="T414" i="18"/>
  <c r="R414" i="18"/>
  <c r="Q414" i="18"/>
  <c r="P414" i="18"/>
  <c r="O414" i="18"/>
  <c r="W413" i="18"/>
  <c r="V413" i="18"/>
  <c r="U413" i="18"/>
  <c r="Y410" i="18"/>
  <c r="E410" i="18" s="1"/>
  <c r="Y409" i="18"/>
  <c r="E409" i="18" s="1"/>
  <c r="Y408" i="18"/>
  <c r="E408" i="18" s="1"/>
  <c r="T407" i="18"/>
  <c r="R407" i="18"/>
  <c r="Q407" i="18"/>
  <c r="P407" i="18"/>
  <c r="O407" i="18"/>
  <c r="W406" i="18"/>
  <c r="V406" i="18"/>
  <c r="U406" i="18"/>
  <c r="W405" i="18"/>
  <c r="V405" i="18"/>
  <c r="U405" i="18"/>
  <c r="Y402" i="18"/>
  <c r="E402" i="18" s="1"/>
  <c r="Y401" i="18"/>
  <c r="E401" i="18" s="1"/>
  <c r="Y400" i="18"/>
  <c r="Y399" i="18" s="1"/>
  <c r="E399" i="18" s="1"/>
  <c r="T399" i="18"/>
  <c r="R399" i="18"/>
  <c r="Q399" i="18"/>
  <c r="P399" i="18"/>
  <c r="O399" i="18"/>
  <c r="Y398" i="18"/>
  <c r="E398" i="18" s="1"/>
  <c r="Y396" i="18"/>
  <c r="E396" i="18" s="1"/>
  <c r="Y395" i="18"/>
  <c r="E395" i="18" s="1"/>
  <c r="Y394" i="18"/>
  <c r="E394" i="18" s="1"/>
  <c r="Y393" i="18"/>
  <c r="E393" i="18" s="1"/>
  <c r="Y392" i="18"/>
  <c r="E392" i="18" s="1"/>
  <c r="Y391" i="18"/>
  <c r="E391" i="18" s="1"/>
  <c r="Y390" i="18"/>
  <c r="E390" i="18" s="1"/>
  <c r="Y389" i="18"/>
  <c r="T388" i="18"/>
  <c r="R388" i="18"/>
  <c r="Q388" i="18"/>
  <c r="P388" i="18"/>
  <c r="O388" i="18"/>
  <c r="W387" i="18"/>
  <c r="V387" i="18"/>
  <c r="U387" i="18"/>
  <c r="E384" i="18"/>
  <c r="E383" i="18"/>
  <c r="E382" i="18"/>
  <c r="E381" i="18"/>
  <c r="Y380" i="18"/>
  <c r="E380" i="18" s="1"/>
  <c r="E379" i="18"/>
  <c r="Y378" i="18"/>
  <c r="E378" i="18" s="1"/>
  <c r="Y377" i="18"/>
  <c r="T376" i="18"/>
  <c r="R376" i="18"/>
  <c r="Q376" i="18"/>
  <c r="P376" i="18"/>
  <c r="O376" i="18"/>
  <c r="Y374" i="18"/>
  <c r="E374" i="18" s="1"/>
  <c r="Y373" i="18"/>
  <c r="E373" i="18" s="1"/>
  <c r="Y372" i="18"/>
  <c r="E372" i="18" s="1"/>
  <c r="Y371" i="18"/>
  <c r="E371" i="18" s="1"/>
  <c r="Y370" i="18"/>
  <c r="T369" i="18"/>
  <c r="R369" i="18"/>
  <c r="Q369" i="18"/>
  <c r="P369" i="18"/>
  <c r="O369" i="18"/>
  <c r="W368" i="18"/>
  <c r="V368" i="18"/>
  <c r="U368" i="18"/>
  <c r="Y364" i="18"/>
  <c r="E364" i="18" s="1"/>
  <c r="Y363" i="18"/>
  <c r="E363" i="18" s="1"/>
  <c r="Y362" i="18"/>
  <c r="Q361" i="18"/>
  <c r="Y359" i="18"/>
  <c r="E359" i="18" s="1"/>
  <c r="E358" i="18"/>
  <c r="Y357" i="18"/>
  <c r="E357" i="18" s="1"/>
  <c r="Y356" i="18"/>
  <c r="E356" i="18" s="1"/>
  <c r="Y355" i="18"/>
  <c r="Q354" i="18"/>
  <c r="W353" i="18"/>
  <c r="V353" i="18"/>
  <c r="U353" i="18"/>
  <c r="W352" i="18"/>
  <c r="V352" i="18"/>
  <c r="U352" i="18"/>
  <c r="W351" i="18"/>
  <c r="V351" i="18"/>
  <c r="U351" i="18"/>
  <c r="Q347" i="18"/>
  <c r="Y347" i="18" s="1"/>
  <c r="E347" i="18" s="1"/>
  <c r="Y346" i="18"/>
  <c r="E346" i="18" s="1"/>
  <c r="Q345" i="18"/>
  <c r="Y345" i="18" s="1"/>
  <c r="E345" i="18" s="1"/>
  <c r="E344" i="18"/>
  <c r="Y343" i="18"/>
  <c r="E343" i="18" s="1"/>
  <c r="Y342" i="18"/>
  <c r="E342" i="18" s="1"/>
  <c r="Y341" i="18"/>
  <c r="E341" i="18" s="1"/>
  <c r="Y339" i="18"/>
  <c r="E339" i="18" s="1"/>
  <c r="E338" i="18"/>
  <c r="E337" i="18"/>
  <c r="E336" i="18"/>
  <c r="R335" i="18"/>
  <c r="Y335" i="18" s="1"/>
  <c r="E335" i="18" s="1"/>
  <c r="T334" i="18"/>
  <c r="R334" i="18"/>
  <c r="Q334" i="18"/>
  <c r="Y333" i="18"/>
  <c r="E333" i="18" s="1"/>
  <c r="Y332" i="18"/>
  <c r="E332" i="18" s="1"/>
  <c r="Y328" i="18"/>
  <c r="Y327" i="18"/>
  <c r="Y326" i="18"/>
  <c r="Y325" i="18"/>
  <c r="Y324" i="18"/>
  <c r="Y323" i="18"/>
  <c r="Y322" i="18"/>
  <c r="W322" i="18"/>
  <c r="V322" i="18"/>
  <c r="U322" i="18"/>
  <c r="T322" i="18"/>
  <c r="S322" i="18"/>
  <c r="R322" i="18"/>
  <c r="Q322" i="18"/>
  <c r="P322" i="18"/>
  <c r="O322" i="18"/>
  <c r="E320" i="18"/>
  <c r="E319" i="18"/>
  <c r="E318" i="18"/>
  <c r="E317" i="18"/>
  <c r="Y316" i="18"/>
  <c r="E316" i="18" s="1"/>
  <c r="Y315" i="18"/>
  <c r="E315" i="18" s="1"/>
  <c r="T314" i="18"/>
  <c r="R314" i="18"/>
  <c r="Q314" i="18"/>
  <c r="P314" i="18"/>
  <c r="O314" i="18"/>
  <c r="W313" i="18"/>
  <c r="V313" i="18"/>
  <c r="U313" i="18"/>
  <c r="T308" i="18"/>
  <c r="R308" i="18"/>
  <c r="Q308" i="18"/>
  <c r="Q307" i="18" s="1"/>
  <c r="Q306" i="18" s="1"/>
  <c r="P308" i="18"/>
  <c r="O308" i="18"/>
  <c r="Y305" i="18"/>
  <c r="W304" i="18"/>
  <c r="V304" i="18"/>
  <c r="W303" i="18"/>
  <c r="V303" i="18"/>
  <c r="U303" i="18"/>
  <c r="Y299" i="18"/>
  <c r="E299" i="18" s="1"/>
  <c r="E298" i="18"/>
  <c r="E297" i="18"/>
  <c r="Y296" i="18"/>
  <c r="E294" i="18"/>
  <c r="Y293" i="18"/>
  <c r="E293" i="18" s="1"/>
  <c r="T292" i="18"/>
  <c r="R292" i="18"/>
  <c r="Q292" i="18"/>
  <c r="P292" i="18"/>
  <c r="O292" i="18"/>
  <c r="W291" i="18"/>
  <c r="V291" i="18"/>
  <c r="U291" i="18"/>
  <c r="W290" i="18"/>
  <c r="V290" i="18"/>
  <c r="U290" i="18"/>
  <c r="Y288" i="18"/>
  <c r="Y287" i="18" s="1"/>
  <c r="T287" i="18"/>
  <c r="S287" i="18"/>
  <c r="R287" i="18"/>
  <c r="Q287" i="18"/>
  <c r="P287" i="18"/>
  <c r="O287" i="18"/>
  <c r="Y286" i="18"/>
  <c r="E286" i="18" s="1"/>
  <c r="Y285" i="18"/>
  <c r="Y283" i="18"/>
  <c r="E283" i="18" s="1"/>
  <c r="Y282" i="18"/>
  <c r="E282" i="18" s="1"/>
  <c r="Y281" i="18"/>
  <c r="E281" i="18" s="1"/>
  <c r="Y280" i="18"/>
  <c r="E280" i="18" s="1"/>
  <c r="Y279" i="18"/>
  <c r="E279" i="18" s="1"/>
  <c r="Y278" i="18"/>
  <c r="E278" i="18" s="1"/>
  <c r="I278" i="18"/>
  <c r="Y277" i="18"/>
  <c r="E277" i="18" s="1"/>
  <c r="Y276" i="18"/>
  <c r="E276" i="18" s="1"/>
  <c r="T276" i="18"/>
  <c r="R276" i="18"/>
  <c r="Q276" i="18"/>
  <c r="P276" i="18"/>
  <c r="O276" i="18"/>
  <c r="Y275" i="18"/>
  <c r="E275" i="18" s="1"/>
  <c r="Y274" i="18"/>
  <c r="E274" i="18" s="1"/>
  <c r="Y273" i="18"/>
  <c r="E273" i="18" s="1"/>
  <c r="Y272" i="18"/>
  <c r="E272" i="18" s="1"/>
  <c r="Y271" i="18"/>
  <c r="E271" i="18" s="1"/>
  <c r="Y270" i="18"/>
  <c r="E270" i="18" s="1"/>
  <c r="Y269" i="18"/>
  <c r="E269" i="18" s="1"/>
  <c r="Y268" i="18"/>
  <c r="E268" i="18" s="1"/>
  <c r="Y267" i="18"/>
  <c r="T266" i="18"/>
  <c r="R266" i="18"/>
  <c r="Q266" i="18"/>
  <c r="P266" i="18"/>
  <c r="O266" i="18"/>
  <c r="W265" i="18"/>
  <c r="W264" i="18" s="1"/>
  <c r="V265" i="18"/>
  <c r="U265" i="18"/>
  <c r="U264" i="18" s="1"/>
  <c r="G264" i="18"/>
  <c r="R257" i="18"/>
  <c r="R255" i="18" s="1"/>
  <c r="R254" i="18" s="1"/>
  <c r="Q257" i="18"/>
  <c r="Q255" i="18" s="1"/>
  <c r="Q254" i="18" s="1"/>
  <c r="P257" i="18"/>
  <c r="P255" i="18" s="1"/>
  <c r="P254" i="18" s="1"/>
  <c r="P234" i="18" s="1"/>
  <c r="O257" i="18"/>
  <c r="W256" i="18"/>
  <c r="V256" i="18"/>
  <c r="U256" i="18"/>
  <c r="E253" i="18"/>
  <c r="E251" i="18"/>
  <c r="Y250" i="18"/>
  <c r="E250" i="18" s="1"/>
  <c r="T249" i="18"/>
  <c r="R249" i="18"/>
  <c r="Q249" i="18"/>
  <c r="P249" i="18"/>
  <c r="O249" i="18"/>
  <c r="W248" i="18"/>
  <c r="V248" i="18"/>
  <c r="U248" i="18"/>
  <c r="E242" i="18"/>
  <c r="E240" i="18"/>
  <c r="Q239" i="18"/>
  <c r="Y239" i="18" s="1"/>
  <c r="T238" i="18"/>
  <c r="S238" i="18"/>
  <c r="R238" i="18"/>
  <c r="Q238" i="18"/>
  <c r="P238" i="18"/>
  <c r="O238" i="18"/>
  <c r="W237" i="18"/>
  <c r="V237" i="18"/>
  <c r="U237" i="18"/>
  <c r="W236" i="18"/>
  <c r="V236" i="18"/>
  <c r="U236" i="18"/>
  <c r="Y229" i="18"/>
  <c r="Y228" i="18" s="1"/>
  <c r="E228" i="18" s="1"/>
  <c r="T228" i="18"/>
  <c r="R228" i="18"/>
  <c r="Q228" i="18"/>
  <c r="P228" i="18"/>
  <c r="O228" i="18"/>
  <c r="W227" i="18"/>
  <c r="V227" i="18"/>
  <c r="U227" i="18"/>
  <c r="Y222" i="18"/>
  <c r="Y221" i="18" s="1"/>
  <c r="T221" i="18"/>
  <c r="R221" i="18"/>
  <c r="Q221" i="18"/>
  <c r="P221" i="18"/>
  <c r="O221" i="18"/>
  <c r="Y220" i="18"/>
  <c r="E220" i="18" s="1"/>
  <c r="Y219" i="18"/>
  <c r="E219" i="18" s="1"/>
  <c r="Y218" i="18"/>
  <c r="E218" i="18" s="1"/>
  <c r="Y217" i="18"/>
  <c r="E217" i="18" s="1"/>
  <c r="Y216" i="18"/>
  <c r="E216" i="18" s="1"/>
  <c r="Y215" i="18"/>
  <c r="E215" i="18" s="1"/>
  <c r="Y214" i="18"/>
  <c r="E214" i="18" s="1"/>
  <c r="Y213" i="18"/>
  <c r="E213" i="18" s="1"/>
  <c r="Y212" i="18"/>
  <c r="E212" i="18" s="1"/>
  <c r="Y211" i="18"/>
  <c r="E211" i="18" s="1"/>
  <c r="E210" i="18"/>
  <c r="Y207" i="18"/>
  <c r="Y206" i="18" s="1"/>
  <c r="E206" i="18" s="1"/>
  <c r="T206" i="18"/>
  <c r="R206" i="18"/>
  <c r="Q206" i="18"/>
  <c r="P206" i="18"/>
  <c r="O206" i="18"/>
  <c r="W205" i="18"/>
  <c r="V205" i="18"/>
  <c r="U205" i="18"/>
  <c r="E203" i="18"/>
  <c r="E202" i="18"/>
  <c r="E200" i="18"/>
  <c r="Y199" i="18"/>
  <c r="E199" i="18" s="1"/>
  <c r="T198" i="18"/>
  <c r="R198" i="18"/>
  <c r="Q198" i="18"/>
  <c r="P198" i="18"/>
  <c r="O198" i="18"/>
  <c r="W197" i="18"/>
  <c r="V197" i="18"/>
  <c r="U197" i="18"/>
  <c r="E195" i="18"/>
  <c r="E194" i="18"/>
  <c r="E193" i="18"/>
  <c r="E192" i="18"/>
  <c r="Y191" i="18"/>
  <c r="E191" i="18" s="1"/>
  <c r="T190" i="18"/>
  <c r="S190" i="18"/>
  <c r="R190" i="18"/>
  <c r="Q190" i="18"/>
  <c r="P190" i="18"/>
  <c r="O190" i="18"/>
  <c r="W189" i="18"/>
  <c r="V189" i="18"/>
  <c r="U189" i="18"/>
  <c r="E187" i="18"/>
  <c r="Y186" i="18"/>
  <c r="E186" i="18" s="1"/>
  <c r="T185" i="18"/>
  <c r="R185" i="18"/>
  <c r="Q185" i="18"/>
  <c r="P185" i="18"/>
  <c r="O185" i="18"/>
  <c r="Y181" i="18"/>
  <c r="T180" i="18"/>
  <c r="R180" i="18"/>
  <c r="Q180" i="18"/>
  <c r="P180" i="18"/>
  <c r="O180" i="18"/>
  <c r="E179" i="18"/>
  <c r="E178" i="18"/>
  <c r="E177" i="18"/>
  <c r="E176" i="18"/>
  <c r="E175" i="18"/>
  <c r="E174" i="18"/>
  <c r="Y173" i="18"/>
  <c r="E173" i="18" s="1"/>
  <c r="Y172" i="18"/>
  <c r="T171" i="18"/>
  <c r="R171" i="18"/>
  <c r="Q171" i="18"/>
  <c r="P171" i="18"/>
  <c r="O171" i="18"/>
  <c r="W170" i="18"/>
  <c r="V170" i="18"/>
  <c r="U170" i="18"/>
  <c r="G170" i="18"/>
  <c r="W169" i="18"/>
  <c r="V169" i="18"/>
  <c r="U169" i="18"/>
  <c r="Y166" i="18"/>
  <c r="E166" i="18" s="1"/>
  <c r="Y165" i="18"/>
  <c r="E165" i="18" s="1"/>
  <c r="Y164" i="18"/>
  <c r="E164" i="18" s="1"/>
  <c r="V163" i="18"/>
  <c r="W163" i="18" s="1"/>
  <c r="O163" i="18"/>
  <c r="Y163" i="18" s="1"/>
  <c r="E163" i="18" s="1"/>
  <c r="E162" i="18"/>
  <c r="E161" i="18"/>
  <c r="E160" i="18"/>
  <c r="E159" i="18"/>
  <c r="E158" i="18"/>
  <c r="Y157" i="18"/>
  <c r="E157" i="18" s="1"/>
  <c r="Y156" i="18"/>
  <c r="E156" i="18" s="1"/>
  <c r="Y155" i="18"/>
  <c r="E155" i="18" s="1"/>
  <c r="Y154" i="18"/>
  <c r="E154" i="18" s="1"/>
  <c r="E153" i="18"/>
  <c r="Y152" i="18"/>
  <c r="E152" i="18" s="1"/>
  <c r="V152" i="18"/>
  <c r="W152" i="18" s="1"/>
  <c r="E151" i="18"/>
  <c r="E150" i="18"/>
  <c r="Y148" i="18"/>
  <c r="E148" i="18" s="1"/>
  <c r="Y147" i="18"/>
  <c r="E147" i="18" s="1"/>
  <c r="Y146" i="18"/>
  <c r="E146" i="18" s="1"/>
  <c r="Y145" i="18"/>
  <c r="E145" i="18" s="1"/>
  <c r="V145" i="18"/>
  <c r="W145" i="18" s="1"/>
  <c r="E144" i="18"/>
  <c r="E143" i="18"/>
  <c r="E142" i="18"/>
  <c r="E141" i="18"/>
  <c r="E140" i="18"/>
  <c r="Y139" i="18"/>
  <c r="E139" i="18" s="1"/>
  <c r="E138" i="18"/>
  <c r="E137" i="18"/>
  <c r="E136" i="18"/>
  <c r="Y135" i="18"/>
  <c r="E135" i="18" s="1"/>
  <c r="Y134" i="18"/>
  <c r="E134" i="18" s="1"/>
  <c r="E133" i="18"/>
  <c r="E132" i="18"/>
  <c r="Y131" i="18"/>
  <c r="E131" i="18" s="1"/>
  <c r="E130" i="18"/>
  <c r="E129" i="18"/>
  <c r="Y128" i="18"/>
  <c r="E128" i="18" s="1"/>
  <c r="V128" i="18"/>
  <c r="W128" i="18" s="1"/>
  <c r="E127" i="18"/>
  <c r="V126" i="18"/>
  <c r="W126" i="18" s="1"/>
  <c r="O126" i="18"/>
  <c r="Y126" i="18" s="1"/>
  <c r="E126" i="18" s="1"/>
  <c r="E125" i="18"/>
  <c r="E124" i="18"/>
  <c r="E123" i="18"/>
  <c r="E121" i="18"/>
  <c r="E120" i="18"/>
  <c r="E119" i="18"/>
  <c r="E118" i="18"/>
  <c r="E117" i="18"/>
  <c r="E116" i="18"/>
  <c r="E115" i="18"/>
  <c r="E114" i="18"/>
  <c r="Y113" i="18"/>
  <c r="E113" i="18" s="1"/>
  <c r="R112" i="18"/>
  <c r="Q112" i="18"/>
  <c r="P112" i="18"/>
  <c r="O112" i="18"/>
  <c r="AA111" i="18"/>
  <c r="Y111" i="18"/>
  <c r="E111" i="18" s="1"/>
  <c r="E110" i="18"/>
  <c r="E109" i="18"/>
  <c r="E108" i="18"/>
  <c r="E107" i="18"/>
  <c r="E106" i="18"/>
  <c r="E105" i="18"/>
  <c r="AA104" i="18"/>
  <c r="W104" i="18" s="1"/>
  <c r="E103" i="18"/>
  <c r="AA102" i="18"/>
  <c r="V102" i="18"/>
  <c r="W102" i="18" s="1"/>
  <c r="Y101" i="18"/>
  <c r="E101" i="18" s="1"/>
  <c r="AA100" i="18"/>
  <c r="V100" i="18"/>
  <c r="W100" i="18" s="1"/>
  <c r="E99" i="18"/>
  <c r="E98" i="18"/>
  <c r="E97" i="18"/>
  <c r="E96" i="18"/>
  <c r="E95" i="18"/>
  <c r="E94" i="18"/>
  <c r="E93" i="18"/>
  <c r="AA92" i="18"/>
  <c r="V92" i="18" s="1"/>
  <c r="AA91" i="18"/>
  <c r="W91" i="18" s="1"/>
  <c r="E90" i="18"/>
  <c r="E89" i="18"/>
  <c r="E88" i="18"/>
  <c r="E87" i="18"/>
  <c r="E86" i="18"/>
  <c r="E85" i="18"/>
  <c r="E84" i="18"/>
  <c r="E83" i="18"/>
  <c r="E82" i="18"/>
  <c r="E81" i="18"/>
  <c r="E80" i="18"/>
  <c r="E79" i="18"/>
  <c r="E78" i="18"/>
  <c r="AA77" i="18"/>
  <c r="W77" i="18" s="1"/>
  <c r="Y75" i="18"/>
  <c r="E75" i="18" s="1"/>
  <c r="Y74" i="18"/>
  <c r="E74" i="18" s="1"/>
  <c r="Y73" i="18"/>
  <c r="E73" i="18" s="1"/>
  <c r="W73" i="18"/>
  <c r="V73" i="18"/>
  <c r="W70" i="18"/>
  <c r="V70" i="18"/>
  <c r="U70" i="18"/>
  <c r="E67" i="18"/>
  <c r="Y66" i="18"/>
  <c r="E66" i="18" s="1"/>
  <c r="Y65" i="18"/>
  <c r="E65" i="18" s="1"/>
  <c r="Y64" i="18"/>
  <c r="E64" i="18" s="1"/>
  <c r="Y63" i="18"/>
  <c r="E63" i="18" s="1"/>
  <c r="Y62" i="18"/>
  <c r="E62" i="18" s="1"/>
  <c r="Y61" i="18"/>
  <c r="E61" i="18" s="1"/>
  <c r="Y60" i="18"/>
  <c r="E60" i="18" s="1"/>
  <c r="Y59" i="18"/>
  <c r="E59" i="18" s="1"/>
  <c r="Y58" i="18"/>
  <c r="E58" i="18" s="1"/>
  <c r="T57" i="18"/>
  <c r="Y57" i="18" s="1"/>
  <c r="U56" i="18"/>
  <c r="E55" i="18"/>
  <c r="Y54" i="18"/>
  <c r="Y53" i="18" s="1"/>
  <c r="E53" i="18" s="1"/>
  <c r="W52" i="18"/>
  <c r="V52" i="18"/>
  <c r="U52" i="18"/>
  <c r="W51" i="18"/>
  <c r="V51" i="18"/>
  <c r="U51" i="18"/>
  <c r="W50" i="18"/>
  <c r="V50" i="18"/>
  <c r="U50" i="18"/>
  <c r="E47" i="18"/>
  <c r="Y46" i="18"/>
  <c r="E46" i="18" s="1"/>
  <c r="E45" i="18"/>
  <c r="E44" i="18"/>
  <c r="E43" i="18"/>
  <c r="E42" i="18"/>
  <c r="E41" i="18"/>
  <c r="E40" i="18"/>
  <c r="E39" i="18"/>
  <c r="P37" i="18"/>
  <c r="Y37" i="18" s="1"/>
  <c r="E37" i="18" s="1"/>
  <c r="W35" i="18"/>
  <c r="V35" i="18"/>
  <c r="U35" i="18"/>
  <c r="W34" i="18"/>
  <c r="V34" i="18"/>
  <c r="U34" i="18"/>
  <c r="E30" i="18"/>
  <c r="E29" i="18"/>
  <c r="Y28" i="18"/>
  <c r="E28" i="18" s="1"/>
  <c r="W26" i="18"/>
  <c r="V26" i="18"/>
  <c r="E26" i="18"/>
  <c r="W25" i="18"/>
  <c r="V25" i="18"/>
  <c r="E25" i="18"/>
  <c r="Y24" i="18"/>
  <c r="E24" i="18" s="1"/>
  <c r="W24" i="18"/>
  <c r="V24" i="18"/>
  <c r="U24" i="18"/>
  <c r="E22" i="18"/>
  <c r="E21" i="18"/>
  <c r="Y20" i="18"/>
  <c r="E20" i="18" s="1"/>
  <c r="E19" i="18"/>
  <c r="E17" i="18"/>
  <c r="E16" i="18"/>
  <c r="W15" i="18"/>
  <c r="Y15" i="18"/>
  <c r="E15" i="18" s="1"/>
  <c r="Q13" i="18"/>
  <c r="O13" i="18"/>
  <c r="Y11" i="18"/>
  <c r="E11" i="18" s="1"/>
  <c r="T10" i="18"/>
  <c r="R10" i="18"/>
  <c r="Q10" i="18"/>
  <c r="O10" i="18"/>
  <c r="E9" i="18"/>
  <c r="E8" i="18"/>
  <c r="E305" i="18" l="1"/>
  <c r="Y302" i="18"/>
  <c r="Y301" i="18" s="1"/>
  <c r="Y300" i="18" s="1"/>
  <c r="Y170" i="18"/>
  <c r="E170" i="18" s="1"/>
  <c r="Y313" i="18"/>
  <c r="E313" i="18" s="1"/>
  <c r="E54" i="18"/>
  <c r="Y266" i="18"/>
  <c r="E266" i="18" s="1"/>
  <c r="Y376" i="18"/>
  <c r="Y375" i="18" s="1"/>
  <c r="E375" i="18" s="1"/>
  <c r="Y27" i="18"/>
  <c r="E27" i="18" s="1"/>
  <c r="Y34" i="18"/>
  <c r="E34" i="18" s="1"/>
  <c r="Y50" i="18"/>
  <c r="E50" i="18" s="1"/>
  <c r="Y284" i="18"/>
  <c r="E284" i="18" s="1"/>
  <c r="Y204" i="18"/>
  <c r="E204" i="18" s="1"/>
  <c r="Y290" i="18"/>
  <c r="E290" i="18" s="1"/>
  <c r="Y351" i="18"/>
  <c r="E351" i="18" s="1"/>
  <c r="Y13" i="18"/>
  <c r="E13" i="18" s="1"/>
  <c r="Y52" i="18"/>
  <c r="E52" i="18" s="1"/>
  <c r="Y197" i="18"/>
  <c r="E197" i="18" s="1"/>
  <c r="Y236" i="18"/>
  <c r="E236" i="18" s="1"/>
  <c r="Y265" i="18"/>
  <c r="E265" i="18" s="1"/>
  <c r="E267" i="18"/>
  <c r="Y304" i="18"/>
  <c r="E304" i="18" s="1"/>
  <c r="Y100" i="18"/>
  <c r="E100" i="18" s="1"/>
  <c r="Y352" i="18"/>
  <c r="E352" i="18" s="1"/>
  <c r="E400" i="18"/>
  <c r="Y406" i="18"/>
  <c r="E406" i="18" s="1"/>
  <c r="E412" i="18"/>
  <c r="E414" i="18"/>
  <c r="E239" i="18"/>
  <c r="Y238" i="18"/>
  <c r="Y185" i="18"/>
  <c r="Y227" i="18"/>
  <c r="E227" i="18" s="1"/>
  <c r="Y249" i="18"/>
  <c r="Y292" i="18"/>
  <c r="Y289" i="18" s="1"/>
  <c r="E289" i="18" s="1"/>
  <c r="Y369" i="18"/>
  <c r="Y387" i="18"/>
  <c r="E387" i="18" s="1"/>
  <c r="V104" i="18"/>
  <c r="Y104" i="18" s="1"/>
  <c r="E104" i="18" s="1"/>
  <c r="Y190" i="18"/>
  <c r="Y188" i="18" s="1"/>
  <c r="E188" i="18" s="1"/>
  <c r="V264" i="18"/>
  <c r="Y264" i="18" s="1"/>
  <c r="E264" i="18" s="1"/>
  <c r="Y291" i="18"/>
  <c r="E291" i="18" s="1"/>
  <c r="Y35" i="18"/>
  <c r="E35" i="18" s="1"/>
  <c r="Y51" i="18"/>
  <c r="E51" i="18" s="1"/>
  <c r="Y102" i="18"/>
  <c r="E102" i="18" s="1"/>
  <c r="Y198" i="18"/>
  <c r="Y205" i="18"/>
  <c r="E205" i="18" s="1"/>
  <c r="Y248" i="18"/>
  <c r="E248" i="18" s="1"/>
  <c r="Y256" i="18"/>
  <c r="E256" i="18" s="1"/>
  <c r="Y314" i="18"/>
  <c r="Y353" i="18"/>
  <c r="E353" i="18" s="1"/>
  <c r="Y368" i="18"/>
  <c r="E368" i="18" s="1"/>
  <c r="E377" i="18"/>
  <c r="Y413" i="18"/>
  <c r="E413" i="18" s="1"/>
  <c r="E287" i="18"/>
  <c r="E57" i="18"/>
  <c r="Y56" i="18"/>
  <c r="E56" i="18" s="1"/>
  <c r="Y33" i="18"/>
  <c r="Y36" i="18"/>
  <c r="E36" i="18" s="1"/>
  <c r="E355" i="18"/>
  <c r="Y354" i="18"/>
  <c r="E362" i="18"/>
  <c r="Y361" i="18"/>
  <c r="E361" i="18" s="1"/>
  <c r="Y407" i="18"/>
  <c r="Y72" i="18"/>
  <c r="V77" i="18"/>
  <c r="Y77" i="18" s="1"/>
  <c r="V91" i="18"/>
  <c r="Y91" i="18" s="1"/>
  <c r="W92" i="18"/>
  <c r="Y92" i="18" s="1"/>
  <c r="E92" i="18" s="1"/>
  <c r="Y171" i="18"/>
  <c r="Y189" i="18"/>
  <c r="E189" i="18" s="1"/>
  <c r="Y255" i="18"/>
  <c r="Y334" i="18"/>
  <c r="E370" i="18"/>
  <c r="E389" i="18"/>
  <c r="Y388" i="18"/>
  <c r="Y405" i="18"/>
  <c r="E405" i="18" s="1"/>
  <c r="Y112" i="18"/>
  <c r="Y169" i="18"/>
  <c r="E169" i="18" s="1"/>
  <c r="Y226" i="18"/>
  <c r="E226" i="18" s="1"/>
  <c r="Y237" i="18"/>
  <c r="E237" i="18" s="1"/>
  <c r="E285" i="18"/>
  <c r="E415" i="18"/>
  <c r="Y303" i="18"/>
  <c r="E303" i="18" s="1"/>
  <c r="E309" i="18"/>
  <c r="E308" i="18" l="1"/>
  <c r="Y307" i="18"/>
  <c r="Y306" i="18" s="1"/>
  <c r="E376" i="18"/>
  <c r="Y263" i="18"/>
  <c r="Y262" i="18" s="1"/>
  <c r="E262" i="18" s="1"/>
  <c r="Y10" i="18"/>
  <c r="E10" i="18" s="1"/>
  <c r="Y23" i="18"/>
  <c r="E23" i="18" s="1"/>
  <c r="E292" i="18"/>
  <c r="Y49" i="18"/>
  <c r="E49" i="18" s="1"/>
  <c r="E198" i="18"/>
  <c r="Y196" i="18"/>
  <c r="E196" i="18" s="1"/>
  <c r="Y367" i="18"/>
  <c r="E369" i="18"/>
  <c r="E185" i="18"/>
  <c r="Y184" i="18"/>
  <c r="E190" i="18"/>
  <c r="E314" i="18"/>
  <c r="Y312" i="18"/>
  <c r="E249" i="18"/>
  <c r="Y247" i="18"/>
  <c r="Y235" i="18"/>
  <c r="E235" i="18" s="1"/>
  <c r="E238" i="18"/>
  <c r="Y76" i="18"/>
  <c r="E76" i="18" s="1"/>
  <c r="E112" i="18"/>
  <c r="E334" i="18"/>
  <c r="Y331" i="18"/>
  <c r="E171" i="18"/>
  <c r="Y69" i="18"/>
  <c r="E72" i="18"/>
  <c r="E354" i="18"/>
  <c r="Y350" i="18"/>
  <c r="Y404" i="18"/>
  <c r="E407" i="18"/>
  <c r="Y32" i="18"/>
  <c r="E33" i="18"/>
  <c r="Y254" i="18"/>
  <c r="Y234" i="18" s="1"/>
  <c r="Y386" i="18"/>
  <c r="E388" i="18"/>
  <c r="E257" i="18"/>
  <c r="E263" i="18" l="1"/>
  <c r="Y48" i="18"/>
  <c r="E48" i="18" s="1"/>
  <c r="E247" i="18"/>
  <c r="Y246" i="18"/>
  <c r="Y366" i="18"/>
  <c r="E366" i="18" s="1"/>
  <c r="E367" i="18"/>
  <c r="E184" i="18"/>
  <c r="Y180" i="18"/>
  <c r="E312" i="18"/>
  <c r="Y311" i="18"/>
  <c r="E311" i="18" s="1"/>
  <c r="E32" i="18"/>
  <c r="E350" i="18"/>
  <c r="Y349" i="18"/>
  <c r="E349" i="18" s="1"/>
  <c r="Y385" i="18"/>
  <c r="E386" i="18"/>
  <c r="E331" i="18"/>
  <c r="Y330" i="18"/>
  <c r="E404" i="18"/>
  <c r="Y403" i="18"/>
  <c r="E403" i="18" s="1"/>
  <c r="E69" i="18"/>
  <c r="Y68" i="18"/>
  <c r="E68" i="18" s="1"/>
  <c r="Y70" i="18"/>
  <c r="E70" i="18" s="1"/>
  <c r="E180" i="18" l="1"/>
  <c r="Y168" i="18"/>
  <c r="E330" i="18"/>
  <c r="Y329" i="18"/>
  <c r="E329" i="18" s="1"/>
  <c r="E385" i="18"/>
  <c r="Y365" i="18"/>
  <c r="E365" i="18" s="1"/>
  <c r="E168" i="18" l="1"/>
  <c r="Y167" i="18"/>
  <c r="E167" i="18" l="1"/>
  <c r="Y7" i="18"/>
  <c r="E7" i="18" s="1"/>
</calcChain>
</file>

<file path=xl/comments1.xml><?xml version="1.0" encoding="utf-8"?>
<comments xmlns="http://schemas.openxmlformats.org/spreadsheetml/2006/main">
  <authors>
    <author>Planeacion</author>
  </authors>
  <commentList>
    <comment ref="J335" authorId="0" shapeId="0">
      <text>
        <r>
          <rPr>
            <b/>
            <sz val="9"/>
            <color indexed="81"/>
            <rFont val="Tahoma"/>
            <family val="2"/>
          </rPr>
          <t>Planeacion:</t>
        </r>
        <r>
          <rPr>
            <sz val="9"/>
            <color indexed="81"/>
            <rFont val="Tahoma"/>
            <family val="2"/>
          </rPr>
          <t xml:space="preserve">
OJO CON EL NOMBRE DE ESTE PROYECTO
</t>
        </r>
      </text>
    </comment>
  </commentList>
</comments>
</file>

<file path=xl/sharedStrings.xml><?xml version="1.0" encoding="utf-8"?>
<sst xmlns="http://schemas.openxmlformats.org/spreadsheetml/2006/main" count="1223" uniqueCount="1033">
  <si>
    <t>TOTAL</t>
  </si>
  <si>
    <t>METAS</t>
  </si>
  <si>
    <t>Ponder %</t>
  </si>
  <si>
    <t>INDICADOR</t>
  </si>
  <si>
    <t>Responsable</t>
  </si>
  <si>
    <t>NIVEL DE ESTRUCTURA</t>
  </si>
  <si>
    <t>Linea Base</t>
  </si>
  <si>
    <t xml:space="preserve">SOCIAL </t>
  </si>
  <si>
    <t xml:space="preserve">EDUCACION </t>
  </si>
  <si>
    <t>SALUD</t>
  </si>
  <si>
    <t>CULTURA</t>
  </si>
  <si>
    <t>META PRODUCTO 40</t>
  </si>
  <si>
    <t>META RESULTADO 4</t>
  </si>
  <si>
    <t>META RESULTADO 5</t>
  </si>
  <si>
    <t>META RESULTADO 6</t>
  </si>
  <si>
    <t>META RESULTADO 7</t>
  </si>
  <si>
    <t>META RESULTADO 8</t>
  </si>
  <si>
    <t>META RESULTADO 9</t>
  </si>
  <si>
    <t>META RESULTADO 10</t>
  </si>
  <si>
    <t>META RESULTADO 11</t>
  </si>
  <si>
    <t>META RESULTADO 12</t>
  </si>
  <si>
    <t>META RESULTADO 13</t>
  </si>
  <si>
    <t>META RESULTADO 14</t>
  </si>
  <si>
    <t>META RESULTADO 15</t>
  </si>
  <si>
    <t>META RESULTADO 16</t>
  </si>
  <si>
    <t>META RESULTADO 17</t>
  </si>
  <si>
    <t>META RESULTADO 18</t>
  </si>
  <si>
    <t>META RESULTADO 19</t>
  </si>
  <si>
    <t>META RESULTADO 20</t>
  </si>
  <si>
    <t>No DE NUCLEOS FAMILIARES CON NIÑOS MENORES DE 5 AÑOS.</t>
  </si>
  <si>
    <t>N°</t>
  </si>
  <si>
    <t>SECTOR</t>
  </si>
  <si>
    <t>DIMENSION</t>
  </si>
  <si>
    <t xml:space="preserve">PROGRAMA            </t>
  </si>
  <si>
    <t>Educación con Calidad</t>
  </si>
  <si>
    <t>1.1.1.</t>
  </si>
  <si>
    <t>1.1.</t>
  </si>
  <si>
    <t xml:space="preserve">SUBPROGRAMA            </t>
  </si>
  <si>
    <t>1.1.1.1.</t>
  </si>
  <si>
    <t>Sociedad Educada Progresa</t>
  </si>
  <si>
    <t>1.1.1.2.</t>
  </si>
  <si>
    <t>Formación para el progreso</t>
  </si>
  <si>
    <t>Paz de Ariporo Territorio Digital</t>
  </si>
  <si>
    <t>Para el actual gobierno garantizar la cobertura de internet gratuito a 70% de la población escolarizada del municipio.</t>
  </si>
  <si>
    <t>1.1.2.</t>
  </si>
  <si>
    <t>1.1.2.1.</t>
  </si>
  <si>
    <t>Tecnología y Conectividad</t>
  </si>
  <si>
    <t>1.2.</t>
  </si>
  <si>
    <t>1.2.1.</t>
  </si>
  <si>
    <t>RECREACIÓN, DEPORTE Y APROVECHAMIENTO DEL TIEMPO LIBRE</t>
  </si>
  <si>
    <t>Recreación y Deporte</t>
  </si>
  <si>
    <t>Cada Año el 9% de la población escolarizada del municipio participa en jornadas escolares complementarias a través de escuelas de formación deportiva.</t>
  </si>
  <si>
    <t>Al finalizar el cuatrienio 25 deportistas del municipio reciben algún tipo de reconocimiento en el orden departamental o nacional.</t>
  </si>
  <si>
    <t>1.2.1.1.</t>
  </si>
  <si>
    <t>Recreación, Deporte y Aprovechamiento del Tiempo Libre</t>
  </si>
  <si>
    <t>Cultura para los  Ciudadanos</t>
  </si>
  <si>
    <t>Cada Año el 9% de la población escolarizada del municipio participa en jornadas escolares complementarias a través de escuelas de formación cultural.</t>
  </si>
  <si>
    <t>Durante el cuatrienio el 10% de la población urbana asiste y participa en eventos de expresión cultural y artística.</t>
  </si>
  <si>
    <t>10% de la población municipal accede a programas de lectura y servicios de biblioteca.</t>
  </si>
  <si>
    <t>Formación Cultural</t>
  </si>
  <si>
    <t>1.3.</t>
  </si>
  <si>
    <t>1.3.1.</t>
  </si>
  <si>
    <t>1.3.1.1.</t>
  </si>
  <si>
    <t>1.3.1.2.</t>
  </si>
  <si>
    <t>Promoción Cultural</t>
  </si>
  <si>
    <t>Apoyo a 3 eventos culturales del orden municipal por año para dar cobertura a la población urbana y rural del municipio.</t>
  </si>
  <si>
    <t>Realizar anualmente un plan de lecturas al parque que promocione la lectura en la población urbana del municipio.</t>
  </si>
  <si>
    <t>Para el cuatrienio implementar una biblioteca móvil dirigida a la promoción de la lectura en el área rural y urbana del municipio.</t>
  </si>
  <si>
    <t xml:space="preserve">Producción de un texto impreso sobre la historia, el acervo cultural, el patrimonio y las tradiciones del municipio de Paz de Ariporo. </t>
  </si>
  <si>
    <t>1.4.</t>
  </si>
  <si>
    <t>1.4.1.</t>
  </si>
  <si>
    <t>1.4.1.1.</t>
  </si>
  <si>
    <t>Salud Régimen Subsidiado</t>
  </si>
  <si>
    <t>META RESULTADO 21</t>
  </si>
  <si>
    <t>META RESULTADO 22</t>
  </si>
  <si>
    <t>META RESULTADO 23</t>
  </si>
  <si>
    <t>META RESULTADO 24</t>
  </si>
  <si>
    <t>META RESULTADO 25</t>
  </si>
  <si>
    <t>META RESULTADO 26</t>
  </si>
  <si>
    <t>1.4.2.</t>
  </si>
  <si>
    <t>1.4.2.1.</t>
  </si>
  <si>
    <t>1.5.</t>
  </si>
  <si>
    <t>1.5.1.</t>
  </si>
  <si>
    <t>SOCIAL</t>
  </si>
  <si>
    <t>Por una Niñez e Infancia con Garantía de sus Derechos</t>
  </si>
  <si>
    <t>El 8% de los niños y niñas asisten a programas de atención a la primera infancia, centros de desarrollo infantil, centros pedagógicos, lúdicos y recreativos cada año.</t>
  </si>
  <si>
    <t>META RESULTADO 28</t>
  </si>
  <si>
    <t>META RESULTADO 29</t>
  </si>
  <si>
    <t>META RESULTADO 30</t>
  </si>
  <si>
    <t>Niñez e Infancia</t>
  </si>
  <si>
    <t xml:space="preserve">Implementación de 3 ludotecas dirigidas a la atención de niñas y niños del municipio durante los 4 años. </t>
  </si>
  <si>
    <t>Adolescentes con Deberes y Derechos</t>
  </si>
  <si>
    <t>META RESULTADO 31</t>
  </si>
  <si>
    <t>1.5.2.1.</t>
  </si>
  <si>
    <t>1.5.1.1.</t>
  </si>
  <si>
    <t>1.5.2.</t>
  </si>
  <si>
    <t>Adolescencia</t>
  </si>
  <si>
    <t>Juventud que participa</t>
  </si>
  <si>
    <t>1.5.3.</t>
  </si>
  <si>
    <t>1.5.3.1.</t>
  </si>
  <si>
    <t>Joven productivo y emprendedor</t>
  </si>
  <si>
    <t>1.5.4.</t>
  </si>
  <si>
    <t>Adulto Mayor Protegido</t>
  </si>
  <si>
    <t>10% de la población adulto mayor del municipio es beneficiada anualmente a través de un programa de atención integra al adulto mayor.</t>
  </si>
  <si>
    <t>1.5.4.1.</t>
  </si>
  <si>
    <t>Por una Adulto Mayor que vive con Dignidad</t>
  </si>
  <si>
    <t>1.5.5.</t>
  </si>
  <si>
    <t>Cada año el 90% de la población registrada en programas que contribuyen a la superación de la pobreza, son beneficiarias de programas o proyectos que mejoran su calidad de vida.</t>
  </si>
  <si>
    <t>META RESULTADO 35</t>
  </si>
  <si>
    <t>1.5.5.1.</t>
  </si>
  <si>
    <t>Familias que Alcanzan la Prosperidad</t>
  </si>
  <si>
    <t>1.5.6.</t>
  </si>
  <si>
    <t>Atención a la Discapacidad</t>
  </si>
  <si>
    <t>META RESULTADO 36</t>
  </si>
  <si>
    <t>1.5.6.1.</t>
  </si>
  <si>
    <t>Asistencia a Población Discapacitada</t>
  </si>
  <si>
    <t>2.1.1.</t>
  </si>
  <si>
    <t>Obras de Infraestructura</t>
  </si>
  <si>
    <t>Al menos 10% de las niñas niños y adolescentes serán beneficiados con nuevos espacios para la recreación el deporte y el sano esparcimiento</t>
  </si>
  <si>
    <t>Durante el cuatrienio garantizar el equipamiento necesario en obras públicas para beneficiar al 100% de la población área urbana del municipio.</t>
  </si>
  <si>
    <t>2.1.1.1.</t>
  </si>
  <si>
    <t>Obras para el Progreso</t>
  </si>
  <si>
    <t>2.1.2.</t>
  </si>
  <si>
    <t>2.1.2.1.</t>
  </si>
  <si>
    <t>Vías para el progreso</t>
  </si>
  <si>
    <t>2.1.3.</t>
  </si>
  <si>
    <t>2.1.3.1.</t>
  </si>
  <si>
    <t>META RESULTADO 37</t>
  </si>
  <si>
    <t>META RESULTADO 38</t>
  </si>
  <si>
    <t>META RESULTADO 39</t>
  </si>
  <si>
    <t>META RESULTADO 40</t>
  </si>
  <si>
    <t>2.2.</t>
  </si>
  <si>
    <t>2.2.1.</t>
  </si>
  <si>
    <t>SERVICIOS PÚBLICOS DOMICILIARIOS, AGUA POTABLE Y SANEAMIENTO BÁSICO</t>
  </si>
  <si>
    <t>Al finalizar el gobierno se habrá ampliado un 10% la cobertura en agua potable de la población rural del municipio.</t>
  </si>
  <si>
    <t>Ampliar la Cobertura en un 1% en servicios públicos y saneamiento básico del área urbana del municipio durante el actual gobierno.</t>
  </si>
  <si>
    <t>2.2.1.1.</t>
  </si>
  <si>
    <t>Agua Permanente con Uso responsable</t>
  </si>
  <si>
    <t>META RESULTADO 41</t>
  </si>
  <si>
    <t>META RESULTADO 42</t>
  </si>
  <si>
    <t>2.2.1.2.</t>
  </si>
  <si>
    <t>Sistema de recolección y disposición de residuos sólidos</t>
  </si>
  <si>
    <t>2.2.2.</t>
  </si>
  <si>
    <t>Electrificación y Gas Domiciliario</t>
  </si>
  <si>
    <t>En el cuatrienio realizar la ampliación de cobertura en electrificación un 2% de la población urbana y rural del municipio.</t>
  </si>
  <si>
    <t xml:space="preserve">En el cuatrienio realizar la ampliación de cobertura en  un 0,3% el servicio de gas domiciliario de la población urbana del municipio. </t>
  </si>
  <si>
    <t>2.2.2.1.</t>
  </si>
  <si>
    <t>Electrificación</t>
  </si>
  <si>
    <t>2.2.2.2.</t>
  </si>
  <si>
    <t>Gas Domiciliario</t>
  </si>
  <si>
    <t>META RESULTADO 43</t>
  </si>
  <si>
    <t>META RESULTADO 44</t>
  </si>
  <si>
    <t>Ampliación de un Kilómetro de la red de gas domiciliario en el área urbana del municipio</t>
  </si>
  <si>
    <t>Lograr en este cuatrienio que al menos es 50% de los predios del municipio que tienen pendiente la titulación con INCODER.</t>
  </si>
  <si>
    <t>Un 30% del área pendiente por titular del municipio obtendrá escrituras públicas en este gobierno.</t>
  </si>
  <si>
    <t>2.3.1.</t>
  </si>
  <si>
    <t>META RESULTADO 45</t>
  </si>
  <si>
    <t>META RESULTADO 46</t>
  </si>
  <si>
    <t>Medio ambiente sostenible</t>
  </si>
  <si>
    <t>META RESULTADO 47</t>
  </si>
  <si>
    <t>2.4.</t>
  </si>
  <si>
    <t>2.4.1.</t>
  </si>
  <si>
    <t>2.4.1.1.</t>
  </si>
  <si>
    <t>Preservación del Medio Ambiente</t>
  </si>
  <si>
    <t>3.1.</t>
  </si>
  <si>
    <t>3.1.1.</t>
  </si>
  <si>
    <t>DIMENSIÓN ECONÓMICA</t>
  </si>
  <si>
    <t>Agricultura y Ganadería Productiva</t>
  </si>
  <si>
    <t>Para la vigencia del actual gobierno, establecer 20 nuevas hectáreas de cultivos agrícolas en el área rural del municipio.</t>
  </si>
  <si>
    <t>META RESULTADO 48</t>
  </si>
  <si>
    <t>Agricultura y Ganadería para el progreso</t>
  </si>
  <si>
    <t>Empresa y Turismo</t>
  </si>
  <si>
    <t>Empresa y Turismo para el Progreso</t>
  </si>
  <si>
    <t>En el cuatrienio 8 empresas de municipio reciben asistencia y apoyo en gestión administrativa, modelos de negocio y ampliación de mercados.</t>
  </si>
  <si>
    <t>Cada año un 5% de los empresarios del municipio identificados asisten a programas de promoción y fortalecimiento empresarial.</t>
  </si>
  <si>
    <t>META RESULTADO 50</t>
  </si>
  <si>
    <t>META RESULTADO 51</t>
  </si>
  <si>
    <t>META RESULTADO 52</t>
  </si>
  <si>
    <t>4.1.</t>
  </si>
  <si>
    <t>4.1.1.</t>
  </si>
  <si>
    <t>Desarrollo Empresarial y Comercial.</t>
  </si>
  <si>
    <t>Turismo para el Progreso</t>
  </si>
  <si>
    <t>DIMENSIÓN GOBIERNO DE ORDEN PARA EL PROGRESO</t>
  </si>
  <si>
    <t>Justicia y convivencia ciudadana</t>
  </si>
  <si>
    <t>El 100% de la población urbana del municipio recibe asistencia, apoyo y seguridad por parte de los organismos de seguridad del municipio durante el presente gobierno.</t>
  </si>
  <si>
    <t>3.2.</t>
  </si>
  <si>
    <t>3.2.1.</t>
  </si>
  <si>
    <t>3.2.1.1.</t>
  </si>
  <si>
    <t>3.1.1.1.</t>
  </si>
  <si>
    <t>3.2.1.2.</t>
  </si>
  <si>
    <t>4.1.1.1</t>
  </si>
  <si>
    <t>Defensa y Seguridad</t>
  </si>
  <si>
    <t>Convivencia Ciudadana</t>
  </si>
  <si>
    <t>En el cuatrienio el 50% de los ciudadanos de municipio conocen los factores de riesgo y están preparados para una primera respuesta.</t>
  </si>
  <si>
    <t>4.1.2.</t>
  </si>
  <si>
    <t>4.1.2.1</t>
  </si>
  <si>
    <t>Infraestructura de Emergencias y obras de mitigación</t>
  </si>
  <si>
    <t>4.2.</t>
  </si>
  <si>
    <t>4.2.1.</t>
  </si>
  <si>
    <t>El 10% de la población víctima del conflicto acceden al goce de sus derechos y a oportunidades para mejorar sus condiciones de calidad de vida durante el cuatrienio.</t>
  </si>
  <si>
    <t>El 30% de la población indígena de municipio recibe algún tipo de beneficio a través de los proyectos o acciones realizadas por la alcaldía durante sus cuatro años de gobierno.</t>
  </si>
  <si>
    <t>4.1.3.1</t>
  </si>
  <si>
    <t>META RESULTADO 53</t>
  </si>
  <si>
    <t>Modernización Institucional con orden para el progreso</t>
  </si>
  <si>
    <t>Beneficiar al 100% de los habitantes del municipio con los programas de modernización en la prestación de servicios institucionales.</t>
  </si>
  <si>
    <t>Modernización Institucional</t>
  </si>
  <si>
    <t>4.2.1.1</t>
  </si>
  <si>
    <t>META RESULTADO 54</t>
  </si>
  <si>
    <t>2.2.1.3.</t>
  </si>
  <si>
    <t>Tratamiento, Ampliación y Mantenimiento de Aguas Residuales</t>
  </si>
  <si>
    <t>2.3.1.3.</t>
  </si>
  <si>
    <t>4.2.1.2</t>
  </si>
  <si>
    <t>4.3.</t>
  </si>
  <si>
    <t>4.3.1.</t>
  </si>
  <si>
    <t>Realizar un inventario del patrimonio cultural del municipio durante el cuatrienio.</t>
  </si>
  <si>
    <t>Insuficiencia Renal en el municipio de Paz de Ariporo.</t>
  </si>
  <si>
    <t>10 CASOS DE TBC PULMONAR Y 2 CASOS DE EXTRAPULMONAR</t>
  </si>
  <si>
    <t>Implementar en concurrencia con el Departamento la política de salud ambiental en las entidades territoriales, en el municipio de Paz de Ariporo en el periodo 2012-2015.</t>
  </si>
  <si>
    <t>5% de los jóvenes del municipio participan anualmente en programas y proyectos que impulsan y promueven los espacios de desarrollo Juvenil.</t>
  </si>
  <si>
    <t>En el cuatrienio, cubrir un 15,66% el déficit de vivienda nueva rural y urbana del municipio</t>
  </si>
  <si>
    <t>Una Ciudad de Progreso Saludable Física y Emocionalmente</t>
  </si>
  <si>
    <t>Numero de instituciones educativas adecuadas en el cuatrienio</t>
  </si>
  <si>
    <t>Numero de Telecentros Instalados</t>
  </si>
  <si>
    <t>numero de deportistas reconocidos</t>
  </si>
  <si>
    <t>Numero de escenarios Construidos</t>
  </si>
  <si>
    <t>Numero de Clubes / Año</t>
  </si>
  <si>
    <t>Programa / Año</t>
  </si>
  <si>
    <t>Consejo Municipal de Juventud</t>
  </si>
  <si>
    <t>Documento Politica de Juventudes</t>
  </si>
  <si>
    <t>Caracterización y Sistema de Información implementado</t>
  </si>
  <si>
    <t>Estrategia Implementada</t>
  </si>
  <si>
    <t>Numero de Convenio</t>
  </si>
  <si>
    <t>Porcentaje de Cobertura Ampliada</t>
  </si>
  <si>
    <t>Porcentaje de Cobertura Ampliada Área Rural</t>
  </si>
  <si>
    <t>Paso de Conducción, Diseñado, y Construido</t>
  </si>
  <si>
    <t>Numero Acueductos Veredales Nuevos Construidos</t>
  </si>
  <si>
    <t>Sistema de Macromedidores Instalado</t>
  </si>
  <si>
    <t>Adecuación Centro de Residuos Solidos</t>
  </si>
  <si>
    <t>Nuevos Vehiculos</t>
  </si>
  <si>
    <t>kilometros de Red de Gas Domiciliario</t>
  </si>
  <si>
    <t>Numero de Predios Titulados</t>
  </si>
  <si>
    <t>Programas Realizados</t>
  </si>
  <si>
    <t>Productores Asistidos</t>
  </si>
  <si>
    <t>Nuevas Hectareas Cultivadas</t>
  </si>
  <si>
    <t>Hectareas Cultivadas</t>
  </si>
  <si>
    <t>biodigestores Instalados</t>
  </si>
  <si>
    <t>Huertas Caceras Implementadas</t>
  </si>
  <si>
    <t>Acciones de Fortalecimiento al Consejo Municipal de Desarrollo Rural</t>
  </si>
  <si>
    <t>Programa Implementado</t>
  </si>
  <si>
    <t>Numero de Empresa Beneficiadas</t>
  </si>
  <si>
    <t>0.0%</t>
  </si>
  <si>
    <t>Tasa de Mortalidad en menores de un año x1000 nacidos vivos</t>
  </si>
  <si>
    <t>11.48</t>
  </si>
  <si>
    <t>Tasa de Mortalidad en menores de Cinco años x100.000 nacidos vivos</t>
  </si>
  <si>
    <t>3.20</t>
  </si>
  <si>
    <t>Continuar con la implementación de la Estrategia AIEPI (Atención Integral de las Enfermedades prevalentes de la Infancia) y IAMI (Instituciones Amigas de la Mujer y la Infancia).</t>
  </si>
  <si>
    <t xml:space="preserve">No. De estrategias AIEPI y IAMI implementadas </t>
  </si>
  <si>
    <t>Fuente PIC 2011: 2 Estrategias</t>
  </si>
  <si>
    <t>Disminuir el porcentaje de Desnutrición aguda, global, cronica y sobrepeso en niños menores de 5 años en el municipio de Paz de Ariporo.</t>
  </si>
  <si>
    <t>% de Desnutricion Aguda</t>
  </si>
  <si>
    <t>% de Desnutricion global</t>
  </si>
  <si>
    <t>% de Desnutricion Cronica</t>
  </si>
  <si>
    <t>% niños en sobrepeso</t>
  </si>
  <si>
    <t>Disminuir Desnutrición aguda, global y crónica en niños de 5 a 10 años en el municipio de Paz de Ariporo.</t>
  </si>
  <si>
    <t>Reducir el porcentaje de Bajo peso, sobrepeso y obesidad en gestantes del municipio de Paz de Ariporo.</t>
  </si>
  <si>
    <t>% de gestantes con bajo peso</t>
  </si>
  <si>
    <t>% de gestantes con sobrepeso</t>
  </si>
  <si>
    <t>% de gestantes con obesidad</t>
  </si>
  <si>
    <t>Implementación de acciones en Salud Sexual y Reproductiva en el Municipio de Paz de Ariporo durante el período 2012 - 2015</t>
  </si>
  <si>
    <t>Tasa de mortalidad materna x1000 nacidos vivos</t>
  </si>
  <si>
    <t>0,0 SIVIGILA Casanare 2011.</t>
  </si>
  <si>
    <t>Tasa de mortalidad perinatal</t>
  </si>
  <si>
    <t>25,7 Tasa x1.000 nacidos vivos</t>
  </si>
  <si>
    <t>Cobertura de citología Cervicouterina</t>
  </si>
  <si>
    <t xml:space="preserve">18,9 Mujeres en edad fertil    </t>
  </si>
  <si>
    <t xml:space="preserve">% de mujeres en edad fertil educadas y realizando el autoexamen de Seno. </t>
  </si>
  <si>
    <t>Tasa de mortalidad por cancer de cuello uterino</t>
  </si>
  <si>
    <t xml:space="preserve">0,74 Tasa x 10.000 mujeres. </t>
  </si>
  <si>
    <t>No. De mujeres menores de 19 años en embarazo</t>
  </si>
  <si>
    <t>124 Mujeres menores de 19 años en embarazo en el 2011</t>
  </si>
  <si>
    <t xml:space="preserve">Tasa de fecundidad global. </t>
  </si>
  <si>
    <t>Hijos por Mujer al terminar su período reproductivo 2,2</t>
  </si>
  <si>
    <t>0,8 x 1.000 (2009) Fuente. SSCAS</t>
  </si>
  <si>
    <t>Realizar acciones de salud mental y Mantener la Edad promedio de inicio de consumos de sustancias psicoactivas  en el municipio de Paz de Ariporo.</t>
  </si>
  <si>
    <t xml:space="preserve">N° de acciones de salud mental </t>
  </si>
  <si>
    <t>Sin dato</t>
  </si>
  <si>
    <t>Edad promedio de inicio de consumo de sustancias psicoactivas</t>
  </si>
  <si>
    <t>Tasa de insuficiencia renal</t>
  </si>
  <si>
    <t>Tasa por 10.000 habitantes 0,37 (1 caso reportado)</t>
  </si>
  <si>
    <t>% De casos de TBC detectados</t>
  </si>
  <si>
    <t>% De tratamientos exitosos</t>
  </si>
  <si>
    <t>Mantener en cero (0) los Casos de rabia humana transmitida por perro en el municipio de Paz de Ariporo.</t>
  </si>
  <si>
    <t>No. De casos de rabia humana</t>
  </si>
  <si>
    <t>Mantener en cero (0) los Casos de mortalidad por rabia humana transmitida por animal silvestre en el municipio de Paz de Ariporo</t>
  </si>
  <si>
    <t>Mantener en cero los casos de mortalidad por  vectores (dengue, chagas y malaria)</t>
  </si>
  <si>
    <t>No. De casos de mortalidad por dengue</t>
  </si>
  <si>
    <t>No. De casos de mortalidad por chagas</t>
  </si>
  <si>
    <t>No. De casos de mortalidad por malaria</t>
  </si>
  <si>
    <t>Garantizar la vigilancia y notificación al Departamento del 100% de los eventos de interés en salud pública que se presenten en el Municipio durante el cuatrienio.</t>
  </si>
  <si>
    <t>% de notificación oportuna</t>
  </si>
  <si>
    <t>98% en el 2011 Fuente Sivigila departamental.</t>
  </si>
  <si>
    <t>No. De estrategias fortalecidas y promocionadas</t>
  </si>
  <si>
    <t xml:space="preserve">1. Fuente PIC </t>
  </si>
  <si>
    <t>No. De estrategias implementadas</t>
  </si>
  <si>
    <t>No. De programas integrales implementados.</t>
  </si>
  <si>
    <t>No. De IPS y consultorios con el programa fortalecido.</t>
  </si>
  <si>
    <t>5 Consultorios. Fuente PIC 2011</t>
  </si>
  <si>
    <t>Nº de nucleos familiares capactiados en lactancia exclusiva</t>
  </si>
  <si>
    <t>500 nucleos familiares. Fuentes PIC 2011</t>
  </si>
  <si>
    <t>% EPS cumpliendo los indicadores de la norma tecnica en salud infantil</t>
  </si>
  <si>
    <t>No. De estrategias IEC implementadas</t>
  </si>
  <si>
    <t>% de notificación de UPGD reportando fluor</t>
  </si>
  <si>
    <t>100% Salud Publica Municipal</t>
  </si>
  <si>
    <t>1 Fuente PIC 2011</t>
  </si>
  <si>
    <t>1300  Fuente PIC 2011</t>
  </si>
  <si>
    <t>No. De acciones de PAI</t>
  </si>
  <si>
    <t>3 Jornadas - 1 censo - 2 monitoreos - 3 entregas de insumos</t>
  </si>
  <si>
    <t>No. De Gestantes canalizadas</t>
  </si>
  <si>
    <t>585 nacimientos por Municipio de residencia de la madre. Fuente Dane - 601 Fuente PIC 2011</t>
  </si>
  <si>
    <t>601 gestantes. Fuente PIC 2011</t>
  </si>
  <si>
    <t>No. De actividades de capacitación a las parteras por año</t>
  </si>
  <si>
    <t>26 parteras. Fuente PIC 2011</t>
  </si>
  <si>
    <t>% de parteras capacitadas</t>
  </si>
  <si>
    <t>No. De jornadas de capacitación realizadas</t>
  </si>
  <si>
    <t>1 PIC 2011</t>
  </si>
  <si>
    <t>No. De IPS presentes en el municipio capacitadas.</t>
  </si>
  <si>
    <t>2. PIC 2011</t>
  </si>
  <si>
    <t>No. Redes sociales implementadas</t>
  </si>
  <si>
    <t>No. De jornadas realizadas</t>
  </si>
  <si>
    <t>No. De programas de educación integral implementados en las instituciones educativas del Municipio.</t>
  </si>
  <si>
    <t>No. De programas con acompañamiento</t>
  </si>
  <si>
    <t>1. Fuente: Centro de Salud. 2011</t>
  </si>
  <si>
    <t>No. De acciones de demanda inducida</t>
  </si>
  <si>
    <t>12. PIC 2011</t>
  </si>
  <si>
    <t>1. PIC</t>
  </si>
  <si>
    <t>Nº de acciones de acciones de para el desarrollo del plan intersectorial  VIH/SIDA.</t>
  </si>
  <si>
    <t>Seguimiento y actualización del Plan Local de Salud sexual y reproductiva.</t>
  </si>
  <si>
    <t>No. De planes con seguimiento y actualizados</t>
  </si>
  <si>
    <t>No. De capacitaciones  implementadas</t>
  </si>
  <si>
    <t>No. Tamizajes realizados</t>
  </si>
  <si>
    <t>No. De apoyos y acompañamiento a la Red del Buen Trato.</t>
  </si>
  <si>
    <t>Actualización, socialización y seguimiento del Plan de Salud Mental</t>
  </si>
  <si>
    <t>No. Planes actualizados, socializados y con seguimiento</t>
  </si>
  <si>
    <t>No. De acciones de tamizaje desarrolladas</t>
  </si>
  <si>
    <t>1. PIC 2011</t>
  </si>
  <si>
    <t>Articular con el departamento una estrategia de educación, información, comunicación y movilización social con enfoque diferencial, para promoción de estilos de vida saludable, uso racional de medicamentos, y prevención de las enfermedades crónicas no transmisibles en la población del municipio de Paz de Ariporo para el periodo 2012-2015.</t>
  </si>
  <si>
    <t>% de comedores, restaurantes públicos y de empresas de trabajo capacitados en dieta saludable</t>
  </si>
  <si>
    <t>No. De acciones de sensibilización</t>
  </si>
  <si>
    <t>Estrategia IEC implementada</t>
  </si>
  <si>
    <t>No. De jormadas realizadas</t>
  </si>
  <si>
    <t>Implementar en concurrencia con el Departamento la estrategia de entornos saludables en tres poblaciones vulnerables del Municipio de Paz de Ariporo en el período 2012 - 2015</t>
  </si>
  <si>
    <t>Politica de salud ambiental implementada en la entidad territorial</t>
  </si>
  <si>
    <t>Consolidar la información generada por las UPGD y reportar al Departamento el 100% de los eventos de interés en salud pública que se presenten en el Municipio durante el cuatrienio.</t>
  </si>
  <si>
    <t>Plan Decenal de Salud Pública</t>
  </si>
  <si>
    <t>% operatividad de la administración del SGSSS</t>
  </si>
  <si>
    <r>
      <rPr>
        <sz val="11"/>
        <rFont val="Times New Roman"/>
        <family val="1"/>
      </rPr>
      <t xml:space="preserve"> </t>
    </r>
    <r>
      <rPr>
        <sz val="11"/>
        <rFont val="Arial"/>
        <family val="2"/>
      </rPr>
      <t>Dar cobertura al 100% de la población de niñas y niños del municipio cubiertos por programas anuales de promoción de sus derechos.</t>
    </r>
  </si>
  <si>
    <t>Programas Desarrollados</t>
  </si>
  <si>
    <t>Ferias Realizadas</t>
  </si>
  <si>
    <t>Numero de Bancos Comunales</t>
  </si>
  <si>
    <t>Plan de Convivencia y Seguriad Ciudadana Formulado y Socializado</t>
  </si>
  <si>
    <t>Porcentaje de Reducción de Delitos</t>
  </si>
  <si>
    <t>Campañas Realizadas</t>
  </si>
  <si>
    <t>Plan Realizado y Socializado</t>
  </si>
  <si>
    <t>Plan Elaborado y Socializado</t>
  </si>
  <si>
    <t>Fondo Constituido</t>
  </si>
  <si>
    <t>Caracterizacion y Mapeo Realizado</t>
  </si>
  <si>
    <t>Sistema de Alertas Implementado y Socializado</t>
  </si>
  <si>
    <t>Programa Realizado</t>
  </si>
  <si>
    <t>Capacitaciones Realizadas</t>
  </si>
  <si>
    <t>Vehiculos Entregados</t>
  </si>
  <si>
    <t>Dotaciones Entregadas</t>
  </si>
  <si>
    <t>META RESULTADO 27</t>
  </si>
  <si>
    <t>META RESULTADO 55</t>
  </si>
  <si>
    <t>META RESULTADO 56</t>
  </si>
  <si>
    <t>META RESULTADO 57</t>
  </si>
  <si>
    <t>META RESULTADO 58</t>
  </si>
  <si>
    <t>META RESULTADO 59</t>
  </si>
  <si>
    <t>META RESULTADO 60</t>
  </si>
  <si>
    <t>Secretaría de Gestión y Bienestar Social</t>
  </si>
  <si>
    <t>Inderpaz</t>
  </si>
  <si>
    <t>Secretaría de Salud</t>
  </si>
  <si>
    <t>Secretaría de Infraestructura y Obras Pública</t>
  </si>
  <si>
    <t>Oficina Asesora de Planeación</t>
  </si>
  <si>
    <t>Secretaría de Agricultura, Ganadería y Medio Ambiente</t>
  </si>
  <si>
    <t>Secretaria General y de Gobierno Municipal</t>
  </si>
  <si>
    <t>población asistida</t>
  </si>
  <si>
    <t>PORCENTAJE DE NIÑOS ENTRE 7 Y 18 AÑOS CON TARJETA DE IDENTIDAD</t>
  </si>
  <si>
    <t xml:space="preserve">PORCENTAJE DE MAYORES DE 18 QUE TIENEN CÉDULA O CONTRASEÑA </t>
  </si>
  <si>
    <t>PORCENTAJE DE MENORES ENTRE 0 Y 7 AÑOS  CON REGISTRO CIVIL</t>
  </si>
  <si>
    <t>Numero de NNA que asisten a restaurantes escolares</t>
  </si>
  <si>
    <t>Número de Instituciones educativas dotadas.</t>
  </si>
  <si>
    <t>Dotaciones a Institución educativa indígena</t>
  </si>
  <si>
    <t>Convenio Firmado y funcionando con el SENA</t>
  </si>
  <si>
    <t>Convenio firmado con institución de educación superior</t>
  </si>
  <si>
    <t>Convenio Firmado para la oferta de 2 programas profesionales con registro calificado</t>
  </si>
  <si>
    <t>Porcentaje de estudiantes de la basica, media y vocacional con acceso a internet</t>
  </si>
  <si>
    <t>Después del segundo año el 100% de los estudiantes que asisten a programas de educación superior en el área urbana del municipio tienen acceso gratuito a internet durante el resto del periodo de gobierno.</t>
  </si>
  <si>
    <t xml:space="preserve">Porcentaje de Estudiantes de Educacuon Superior con Acceso gratuito a Internet </t>
  </si>
  <si>
    <t>A partir del segundo año de gobierno el 10% de la población escolarizada del área rural del municipio tiene cobertura de internet.</t>
  </si>
  <si>
    <t>Porcentaje de estudiantes de la basica, media y vocacional del área rural con acceso gratuito a internet</t>
  </si>
  <si>
    <t>Porcentaje de estudiantes de la basica, media y vocacional Beneficidos por el programa</t>
  </si>
  <si>
    <t>Número de disciplinas apoyadas  al año</t>
  </si>
  <si>
    <t>Evento competitivo de promoción deportiva anual / Año</t>
  </si>
  <si>
    <t>Evento departamental de escuelas deportivas / Año</t>
  </si>
  <si>
    <t>Evento de juegos intercolegiados / Año</t>
  </si>
  <si>
    <t>Numero de Capacitaciones realizadas en administración y legislación deportiva</t>
  </si>
  <si>
    <t>Eventos deportivos para la población del área urbana / Año</t>
  </si>
  <si>
    <t>Eventos deportivos para población del área rural / Año</t>
  </si>
  <si>
    <t>Evento anual de juegos campesinos y comunales / Año</t>
  </si>
  <si>
    <t>Evento de juegos paraolímpicos / Año</t>
  </si>
  <si>
    <t>Escenarios deportivos adecuados</t>
  </si>
  <si>
    <t>Porcentaje de estudiantes que participan en jornadas escolares complementarias de formación cultural.</t>
  </si>
  <si>
    <t>Porcentaje de habitantes que participan en eventos de expresión cultural y artística.</t>
  </si>
  <si>
    <t>Porcentaje de población municipal que accede a programas de lectura y servicios de biblioteca.</t>
  </si>
  <si>
    <t>Numero de Esucelas de musica creadas y apoyadas.</t>
  </si>
  <si>
    <t>0,5</t>
  </si>
  <si>
    <t>Programas culturales apoyados / Año</t>
  </si>
  <si>
    <t>Numero de Eventos Culturales Estudiantiles Apoyados / Año</t>
  </si>
  <si>
    <t>Numero de Eventos Culturales  Apoyados / Año</t>
  </si>
  <si>
    <t>Numero de Eventos de Reconocimiento a cultores Municipales Apoyados</t>
  </si>
  <si>
    <t>Biblioteca dotada, adecuada y funcionando / Año</t>
  </si>
  <si>
    <t>Plan de Lectura al parque / Año</t>
  </si>
  <si>
    <t>Bibloteca Movil implementada durante el cuatrienio.</t>
  </si>
  <si>
    <t>Realizar 4 eventos al año que promocione la lectura a niñas, niños y adolescentes del municipio.</t>
  </si>
  <si>
    <t>Eventos de promoción de lectura a NNA / Año</t>
  </si>
  <si>
    <t>Dotación de material bibliográfico a ludotecas.</t>
  </si>
  <si>
    <t>Numero de Textos producidos sobre acervo cultural, patrimonio y tradiciones</t>
  </si>
  <si>
    <t>Inventario cultural del município</t>
  </si>
  <si>
    <t>Lograr el 100% de covertura de población apta a ser afiliada al SGSSS del municipio durante el cuatrienio.</t>
  </si>
  <si>
    <t>PORCENTAJE DE COBERTURA DE POBLACIÓN AFILIADA AL SGSSS</t>
  </si>
  <si>
    <t>100% de Inspección, vigilancia y control al aseguramiento y administración de los recursos de régimen subsididado</t>
  </si>
  <si>
    <t>SGSSS vigilado y controlado</t>
  </si>
  <si>
    <t xml:space="preserve">% de identificación y priorización de la población a afiliar al SGSSS </t>
  </si>
  <si>
    <t>Contrato de interventoría celebrado</t>
  </si>
  <si>
    <t>Reducir la tasa de Mortalidad a 10.5 por 1000 nacidos vivos en menores de un año en el Municipio de Paz de Ariporo durante el cuatrienio.</t>
  </si>
  <si>
    <t>Reducir la tasa de Mortalidad A 2.5 en menores de 5 años por 100.000 nacidos vivos  en el Municipio de Paz de Ariporo durante el cuatrienio.</t>
  </si>
  <si>
    <t>Implementar anualmente una estrategia IEC, implementación de acciones de salud bucal en el Municipio de Paz de Ariporo.</t>
  </si>
  <si>
    <t>No. De estrategias y acciones implementadas</t>
  </si>
  <si>
    <t>Imcrementar las Coberturas útiles de vacunación al 96% en todos  los biológicos del Programa Ampliado de Inmunizaciones  (PAI) a la población del Municipio de Paz de Ariporo.</t>
  </si>
  <si>
    <t>Porcentaje en cobertura de vacunacion incrementado</t>
  </si>
  <si>
    <t>Prevalencia de VIH x 1.000 habitantes</t>
  </si>
  <si>
    <t>Incrementar en 50% la actividad física mínima en adultos de 18 a 64 años en el municipio de Paz de Ariporo.</t>
  </si>
  <si>
    <t>% de prevalencia en personas que realizan actividad física.</t>
  </si>
  <si>
    <t>Incrementar la detección de casos de tuberculosis en70%  y  tratamientos exitosos de los casos de tuberculosis pulmonar baciloscopia positiva al 80%  en el municipio de Paz de Ariporo</t>
  </si>
  <si>
    <t>Salud Pública</t>
  </si>
  <si>
    <t>No. De salas ERA fortalecidas</t>
  </si>
  <si>
    <t>No de Instituciones con IEC en salud bucal establecidas</t>
  </si>
  <si>
    <t xml:space="preserve">Plan de seguridad alimentaria y nutricional implementado, socializado y evaluado. </t>
  </si>
  <si>
    <t xml:space="preserve">% de gestantes canalizadas con seguimiento </t>
  </si>
  <si>
    <t>% de gestantes canalizadas con complementos nutricionales</t>
  </si>
  <si>
    <t>No. De estrategias IEC realizadas</t>
  </si>
  <si>
    <t xml:space="preserve">No. De jornadas de asesoría y pruebas de ITS </t>
  </si>
  <si>
    <t>Número de acciones de fortalecimiento</t>
  </si>
  <si>
    <t>No. De estrategias implementadas para espacios libres de humo.</t>
  </si>
  <si>
    <t>No. De estrategias IEC de estilos de vida saludables implementadas.</t>
  </si>
  <si>
    <t>Implementar en concurrencia con el Departamento una estrategia anual, Paz de Ariporo Libre de Tuberculosis, en el periodo 2012-2015.</t>
  </si>
  <si>
    <t>Dar continuidad a una estrategia anual de información, educación y comunicación en articulación con el Departamento para la prevención del control de vectores, dengue, chagas y malaria en la población del área urbana y rural del municipio de Paz de Ariporo en el periodo 2012-2015. .</t>
  </si>
  <si>
    <t>Realizar en articulación con el Departamento una jornada de vacunación antirrábica para felinos, caninos y equino, en el 90 % de las viviendas urbanas y 50 % rurales del municipio de Paz de Ariporo en el periodo 2012-2015.</t>
  </si>
  <si>
    <t>Jornadas realizadas</t>
  </si>
  <si>
    <t>Estrategias implementadas</t>
  </si>
  <si>
    <t>Porcentaje de analisis e invetigaciones en vigilancia en  salud publica.</t>
  </si>
  <si>
    <t>Porcentaje de acciones implementadas</t>
  </si>
  <si>
    <t xml:space="preserve">Porcentaje de NNA cubiertos por programas anuales de promoción de sus derechos </t>
  </si>
  <si>
    <t>Porcentaje de NNA que asisten a programas de atención a la primera infancia</t>
  </si>
  <si>
    <t>Ludotecas Implementadas Año</t>
  </si>
  <si>
    <t>Programa implementado para atención integral a la primera infancia / Año</t>
  </si>
  <si>
    <t>Centro de Desarrollo Infantil Construido</t>
  </si>
  <si>
    <t>Programa Implementado / Año</t>
  </si>
  <si>
    <t>Diagnóstico de la población de NNA</t>
  </si>
  <si>
    <t>Politica de Infancia y Adolescencia elaborada, articulada y apropiada</t>
  </si>
  <si>
    <t>Campaña que promueve los derechos fundamentales de NN / Año</t>
  </si>
  <si>
    <t>Mesa Tecnica para la primera infancia</t>
  </si>
  <si>
    <t>Porcentaje de jóvenes en espacios de desarrollo juvnil</t>
  </si>
  <si>
    <t>Eventos de promoción a la política de juventudes / Año</t>
  </si>
  <si>
    <t>Realizar a partir del segundo año la caracterización de juventudes y establecimiento de sistema de información, red de información y comunicación juvenil.</t>
  </si>
  <si>
    <t>Programa de asistencia a jóvenes emprendedores y productivos realizado / año</t>
  </si>
  <si>
    <t>Porcentaje de adultos mayores beneficiados en el programa de Adulto Mayor / Año</t>
  </si>
  <si>
    <t>Sistema de Información del adulto mayor puesto en marcha y funcionando.</t>
  </si>
  <si>
    <t>Mantenimiento, adecuación o Construcción en el centro del Adulto Mayor</t>
  </si>
  <si>
    <t>Porcentaje de población registrada en programas de superación de pobreza que son beneficiarias en proyectos de mejoramiento de calidad de vida / Año</t>
  </si>
  <si>
    <t>Porcentajes de familias de red unidos incluidas en el Sisben</t>
  </si>
  <si>
    <t>Porcentaje de NN menores de 5 años vinculados a Red Unidos que Asisten a Programas de Atencion Integral a la Niñez</t>
  </si>
  <si>
    <t>Porcentaje de Nuevos Menores de Edad entre 5 y 17 Años vinculados a Red Unido que que Asisten a Educación basica o media.</t>
  </si>
  <si>
    <t>Encuentro de madres titulares de Familias en Acción /año</t>
  </si>
  <si>
    <t>Encuentro departamental de madres líderes /año</t>
  </si>
  <si>
    <t>Programa de registro a beneficiarios de familias en acción</t>
  </si>
  <si>
    <t>Programa de bancarización a población de Red Unidos</t>
  </si>
  <si>
    <t>A partir del segundo año de gobierno atender a un 20% de la población discapacitada del municipio con programas que promuevan su integración social y el mejoramiento de su calidad de vida</t>
  </si>
  <si>
    <t>Porcentaje de población discapacitada atendida con programas que promueven su integración social y mejoran su calidad de vida</t>
  </si>
  <si>
    <t xml:space="preserve">% de discapacitados carnetizados y carnetizados </t>
  </si>
  <si>
    <t>Dotaciones Realizadas / Anual</t>
  </si>
  <si>
    <t>Sistema de Información Funcionando</t>
  </si>
  <si>
    <t>Plan de Conviviencia Ciudadana Elaborado y Socializado</t>
  </si>
  <si>
    <t>Atención a Emergencias y Desastres</t>
  </si>
  <si>
    <t>Porcentaje de ciudadanos que conocen los factoes de riesgo y están preparados para una primera respuesta</t>
  </si>
  <si>
    <t>CMGR Operando</t>
  </si>
  <si>
    <t>Estrategia Desarrollada</t>
  </si>
  <si>
    <t>Porcentaje de Población víctima del conflicto Beneficiada</t>
  </si>
  <si>
    <t>Porcentaje de Población indígena Beneficiada</t>
  </si>
  <si>
    <t>Porcentaje de habitantes beneficiados</t>
  </si>
  <si>
    <t>En el cuatrienio realizar acciones para proteger y conservar al menos un área de 5000 hectáreas que representan el patrimonio ambiental del municipio.</t>
  </si>
  <si>
    <t>Hectáreas protegidas</t>
  </si>
  <si>
    <t xml:space="preserve">Proyectos Realizados para el manejo del cerro ZAMARICOTE </t>
  </si>
  <si>
    <t>En los cuatro años realizar asistencia y acompañamiento a 200 productores agrícolas y pecuarios del municipio.</t>
  </si>
  <si>
    <t>Nuevas Hectareas de plátano Cultivadas con técnicas de manejo eficiente</t>
  </si>
  <si>
    <t>Fincas Beneficiadas con banco de proteinas</t>
  </si>
  <si>
    <t>El 30% de la población apta para el empleo del municipio identificada y caracterizada al terminar el cuatrienio.</t>
  </si>
  <si>
    <t xml:space="preserve">Porcentaje de Personas aptas para el empleo Registradas </t>
  </si>
  <si>
    <t>Porcentaje de empresasarios beneficiados</t>
  </si>
  <si>
    <t>Documental Paz de Ariporo Turístico Realizado</t>
  </si>
  <si>
    <t>Porcentaje de población beneficiada con las obras de equipamiento urbano</t>
  </si>
  <si>
    <t>Porcentaje de NNA Beneficiados con las obras de recreacion, deporte y sano esparcimieto</t>
  </si>
  <si>
    <t>0,7</t>
  </si>
  <si>
    <t>Palacio Municipal terminado</t>
  </si>
  <si>
    <t>Numero de Parques Construidos para beneficio de NNA</t>
  </si>
  <si>
    <t>Para los cuatro años de este gobierno desarrollar y a través de gestión adecuar, mantener y construir vías y puentes que beneficien al 80% de la población rural y urbana.</t>
  </si>
  <si>
    <t>Porcentaje de población beneficiada por las vías y puentes</t>
  </si>
  <si>
    <t>Kilometros Pavimentados en el área Urbana</t>
  </si>
  <si>
    <t>Porcentaje de vivienda cubierto</t>
  </si>
  <si>
    <t>Planta de Tratamiento de Agua Potable construida</t>
  </si>
  <si>
    <t>Planta de Tratamiento de aguas residuales  Construida</t>
  </si>
  <si>
    <t>Porcentaje de ampliación de cobertura de alcantarillado</t>
  </si>
  <si>
    <t>Hectareas Compradas para la recolección y transporte de aguas lluvias</t>
  </si>
  <si>
    <t>Porcentaje de Amplación de Cobertura de electrificación</t>
  </si>
  <si>
    <t>Amplación de Cobertura de Gasoducto domiciliario</t>
  </si>
  <si>
    <t>Kilometro de Redes Electricas ampliados</t>
  </si>
  <si>
    <t>Mantenimientos de alumbrado público</t>
  </si>
  <si>
    <t>Porcentaje de áreas tituladas</t>
  </si>
  <si>
    <t>sin dato</t>
  </si>
  <si>
    <t>PROYECTO DE INVERSIÓN</t>
  </si>
  <si>
    <t xml:space="preserve">META DEL PROYECTO </t>
  </si>
  <si>
    <t>NOMBRE</t>
  </si>
  <si>
    <t>DIMENSIÓN</t>
  </si>
  <si>
    <t>SGP</t>
  </si>
  <si>
    <t>FI</t>
  </si>
  <si>
    <t>Apoyo logístico al CTP</t>
  </si>
  <si>
    <t>Espacio público recuperado</t>
  </si>
  <si>
    <t>Sistema de Información Implementado, al finalizar el cuatrienio.</t>
  </si>
  <si>
    <t xml:space="preserve">
Mantenimiento, adecuación o Construcciones realizadas
</t>
  </si>
  <si>
    <t>Convenios suscritos anualmente durante el cuatrienio.</t>
  </si>
  <si>
    <t>Adultos Mayores del municipio de Paz de Ariporo anualmente atendidos durante el cuatrienio.</t>
  </si>
  <si>
    <t>APOYO A JUVENTUDES DEL MUNICIPIO DE PAZ DE ARIPORO</t>
  </si>
  <si>
    <t>Desarrollar un (1) proceso de caracterización a la población juvenil del municipio de Paz de Ariporo, durante el cuatrienio.</t>
  </si>
  <si>
    <t>Documento Política de Juventudes elaborado e implementado, durante el cuatrienio.</t>
  </si>
  <si>
    <t>Consejo Municipal de Juventud del municipio de Paz de Ariporo, operando y fortalecido, durante el cuatrienio.</t>
  </si>
  <si>
    <t>Eventos de promoción Política de juventud, realizados por año.</t>
  </si>
  <si>
    <t>Programas de asistencia a jóvenes emprendedores y productivos realizados por año.</t>
  </si>
  <si>
    <t>Ofrecer mejores niveles de atención, en el marco del desarrollo personal, cultural, productivo, social y familiar, a la población juvenil del municipio de paz de ariporo.  387 jóvenes atendidos</t>
  </si>
  <si>
    <t>Numero de programas realizados durante el cuatrienio.</t>
  </si>
  <si>
    <t>Número de Jóvenes y adultos matriculados por Año</t>
  </si>
  <si>
    <t>FORTALECIMIENTO DE LOS PROCESOS DE CALIDAD EDUCATIVA EN EL MUNICIPIO DE PAZ DE ARIPORO</t>
  </si>
  <si>
    <t>APOYO INTEGRAL AL DISCAPACITADO DEL MUNICIPIO DE PAZ DE ARIPORO</t>
  </si>
  <si>
    <t>Caracterizar y carnetizar el 100% de la población discapacitada del municipio de Paz de Ariporo.</t>
  </si>
  <si>
    <t>% de discapacitados caracterizados y carnetizados, durante el cuatrienio.</t>
  </si>
  <si>
    <t>Implementar y desarrollar un (1) programa anual que incluya actividades ocupacionales productivas, artísticas y culturales y de fomento y práctica del deporte.</t>
  </si>
  <si>
    <t>Número de programas realizados por año.</t>
  </si>
  <si>
    <t>DOTACIÓN Y EQUIPAMENTO A INSTITUCIONES EDUCATIVAS DEL MUNICIPIO DE PAZ DE ARIPORO</t>
  </si>
  <si>
    <t>Número de estudiantes beneficiados matriculados en el sistema escolar, al finalizar el cuatrienio.</t>
  </si>
  <si>
    <t>Numero de dotaciones asignadas a instituciones educativas por año.</t>
  </si>
  <si>
    <t>Númerode de estudiantes beneficiados</t>
  </si>
  <si>
    <t>APOYO Y FOMENTO AL DEPORTE EN EL MUNICIPIO DE PAZ DE ARIPORO</t>
  </si>
  <si>
    <t>ADECUACIÓN A INFRAESTRUCTURA DEPORTIVA Y RECREATIVA DEL MUNICIPIO</t>
  </si>
  <si>
    <t>Numero de eventos deportivos</t>
  </si>
  <si>
    <t>Construcción escenario deportivo</t>
  </si>
  <si>
    <t>Escuelas de formación deportiva apoyadas</t>
  </si>
  <si>
    <t>Capacitación realizadas en administración y legislación deportiva</t>
  </si>
  <si>
    <t>PERMANENCIA EDUCATIVA</t>
  </si>
  <si>
    <t>APOYO Y FOMENTO A LA EDUCACIÓN SUPERIOR</t>
  </si>
  <si>
    <t>CONSTRUCCIÓN, ADECUACIÓN Y MANTENIMIENTO A INSTITUCIONES EDUCATIVAS</t>
  </si>
  <si>
    <t>TECNOLOGÍA Y CONECTIVIDAD PARA LA EDUCACIÓN</t>
  </si>
  <si>
    <t>APOYO Y FOMENTO DE EVENTOS CULTURALES EN EL MUNICIPIO DE PAZ DE ARIPORO</t>
  </si>
  <si>
    <t>Apoyar 7 eventos culturales estudiantiles al año en las instituciones educativas del municipio.</t>
  </si>
  <si>
    <t>Realización bienal de 1 eventos de reconocimiento a cultores municipales.</t>
  </si>
  <si>
    <t>Producción de un texto impreso sobre la historia, el acervo cultural, el patrimonio y las tradiciones del municipio de Paz de Ariporo.</t>
  </si>
  <si>
    <t>Eventos culturales de orden municipa.</t>
  </si>
  <si>
    <t>Eventos culturales estudiantiles de orden municipal.</t>
  </si>
  <si>
    <t>Reconocimiento a los artistas, gestores y cultores del municipio.</t>
  </si>
  <si>
    <t xml:space="preserve">Producción de texto escrito </t>
  </si>
  <si>
    <t>APOYO A PROGRAMAS DE EXPRESIÓN CULTURAL Y ARTÍSTICA.</t>
  </si>
  <si>
    <t>ADECUACIÓN, DOTACIÓN Y OPERACIÓN DE LA BIBLIOTECA MUNICIPAL</t>
  </si>
  <si>
    <t>APOYO A PROGRAMAS DE PROMOCIÓN A LA LECTURA</t>
  </si>
  <si>
    <t>Implementar y desarrollar acciones que promocionen y fortalezcan los hábitos de lectura en la población juvenil del área urbana.</t>
  </si>
  <si>
    <t xml:space="preserve">Elaborar e implementar una estrategia que promocione y facilite el acceso a servicios de biblioteca, por parte de la población rural  </t>
  </si>
  <si>
    <t xml:space="preserve">Fortalecer la oferta de material bibliográfico, elementos y recursos didácticos en las ludotecas </t>
  </si>
  <si>
    <t xml:space="preserve">NO HAY </t>
  </si>
  <si>
    <t>Plan Integral de convivencia formulado e implementado.</t>
  </si>
  <si>
    <t>Plan Integral de convivencia con seguimiento</t>
  </si>
  <si>
    <t>APOYO Y CREACIÓN DE LA ESCUELA MUNICIPAL DE MÚSICA</t>
  </si>
  <si>
    <t>Incorporar profesionales idóneos a los procesos musicales.</t>
  </si>
  <si>
    <t>Fortalecer la Producción Agrícola.</t>
  </si>
  <si>
    <t>Anualmente, prestar apoyo logístico al CTP</t>
  </si>
  <si>
    <t>APOYO A LA PRODUCCIÓN Y COMERCIALIZACIÓN AGRÍCOLA DEL MUNICIPIO DE PAZ DE ARIPORO</t>
  </si>
  <si>
    <t>CARACTERIZACIÓN DE LOS SISTEMAS PRODUCTIVOS AGROPECUARIOS</t>
  </si>
  <si>
    <t>AISTENCIA TÉCNICA AL SECTOR RURAL</t>
  </si>
  <si>
    <t>ADQUISICIÓN DE PREDIOS MICROCUENCA</t>
  </si>
  <si>
    <t>REFORESTACIÓN Y PROTECCIÓN DE ÁREAS PROTEGIDAS</t>
  </si>
  <si>
    <t>ASISTENCIA Y APOYO A PEQUEÑAS Y MEDIANAS EMPRESAS DEL MUNICIPIO</t>
  </si>
  <si>
    <t>EMPRENDIMIENTO EMPRESARIAL</t>
  </si>
  <si>
    <t>FONDOS DE CRÉDITO COMUNITARIO</t>
  </si>
  <si>
    <t>PLANTA DE BENEFICIO ANIMAL</t>
  </si>
  <si>
    <t>APOYO Y FOMENTO AL TURISMO</t>
  </si>
  <si>
    <t>ATENCIÓN A NNA</t>
  </si>
  <si>
    <t>PROYECTO APOYO A FAMILIAS QUE ALCANZAN LA PROSPERIDAD ESTRATEGIA RED UNIDOS Y FAMILIAS EN ACCIÓN</t>
  </si>
  <si>
    <t>Mejorar  la Infraestructura en las Instituciones Educativas del Municipio de Paz de Ariporo.</t>
  </si>
  <si>
    <t xml:space="preserve"> Fortalecer acciones y mecanismos conducentes a mejorar los procesos de calidad educativa, en el marco de la investigación, la ciencia y la tecnología, afín de obtener mejores resultados de aprendizaje, en los estudiantes del municipio de Paz de Ariporo.</t>
  </si>
  <si>
    <t>PROMOVER Y FORTALECER LAS ACTIVIDADES DEPORTIVAS Y RECREATIVAS EN EL MUNICIPIO DE PAZ DE ARIPORO</t>
  </si>
  <si>
    <t>Girar los recursos a la ESP para el subsidio de Alcantarillado de la Población paz ariporeña</t>
  </si>
  <si>
    <t xml:space="preserve">Adecuar en el cuatrienio 10 escenarios deportivos de área rural y urbana para la práctica del deporte, la recreación y aprovechamiento del tiempo libre de los Paz de Ariporeños
Construir un escenario deportivo en el cuatrienio en cofinanciación con el departamento o nación para la práctica del deporte municipal.
</t>
  </si>
  <si>
    <t>MEJORAR LOS SERVICIOS DE ATENCIÓN, DE LA COMISARIA DE FAMILIA DE PAZ DE ARIPORO, EN EL MARCO DE LA PREVENCIÓN, GARANTÍA, RESTABLECIMIENTO Y REPARACIÓN DE DERECHOS.</t>
  </si>
  <si>
    <t>CENTROS PARA EL RESTABLECIMIENTO DE LOS DERECHOS DE NNA</t>
  </si>
  <si>
    <t>Mejorar los índices de Seguridad y convivencia ciudadana en el municipio dede Paz de Ariporo.</t>
  </si>
  <si>
    <t>OJO NO SUMAR</t>
  </si>
  <si>
    <t xml:space="preserve">Fomento apoyo y difusión de Eventos y Expresiones Artísticas y Culturales.    </t>
  </si>
  <si>
    <t>Construcción, Mantenimiento y/o Adecuación de los Escenarios Deportivos y Recreativos</t>
  </si>
  <si>
    <t>Fomento, Desarrollo y Práctica del Deporte, la Recreación y el Aprovechamiento del Tiempo Libre</t>
  </si>
  <si>
    <t>Diseño, construccion, adecuacion y mantenimiento de zonas verdes, parques, plazas y plazoletas</t>
  </si>
  <si>
    <t>Construcción Mejoramiento Y Mantenimiento De  Vías</t>
  </si>
  <si>
    <t>Ampliación, Construcción y Optimización de Redes Electricas Rural y Urbana</t>
  </si>
  <si>
    <t>Mejorar la  prestación de Energia Electrica y optimización de las redes  en el area rural y urbana</t>
  </si>
  <si>
    <t>ALUMBRADO PÚBLICO CENTROS POBLADOS</t>
  </si>
  <si>
    <t xml:space="preserve">Promoción  capacitación y asistencia técnica  para el sector productivo.   </t>
  </si>
  <si>
    <t>APOYO A LA PLANEACIÓN Y A LA GESTIÓN DEL RIESGO</t>
  </si>
  <si>
    <t>APOYO A ORGANISMOS DE SOCORRO</t>
  </si>
  <si>
    <t>Fortalecer  la capacidad de respuesta, de los organismos de socorro, ante la ocurrencia de emergencias y desastres en el municipio de Paz de Ariporo</t>
  </si>
  <si>
    <t>Apoyo a la Planeación y a la Gestion del Riesgo                                Asistencia y Apoyo a Damnificados</t>
  </si>
  <si>
    <t>APOYO A ORGANISMOS COMUNALES Y VEEDURIAS CIUDADANAS</t>
  </si>
  <si>
    <t>MEJORAMIENTO CALIDAD DE VIDA A LA POBLACIÓN INDIGENA</t>
  </si>
  <si>
    <t>APOYO A POBLACIÓN, VICTIMAS DE CONFLICTO,  DEZPLAZADOS Y PARTICIPANTES</t>
  </si>
  <si>
    <t>APOYO Y FORTALECIMIENTO DE LA GESTIÓN Y LA PLANEACIÓN DEL MUNICIPIO DE PAZ DE ARIPORO</t>
  </si>
  <si>
    <t>ICDE</t>
  </si>
  <si>
    <t>DESARROLLO DE ACCIONES PARA EL FORTALECIMIENTO DE LA SEGURIDAD CIUDADANA EN EL MPIO DE PAZ DE ARIPORO</t>
  </si>
  <si>
    <t xml:space="preserve"> Garantizar la Continuidad al Regimen Subsidiado</t>
  </si>
  <si>
    <t xml:space="preserve"> Interventoria a contratos de Regimen Subsidiado</t>
  </si>
  <si>
    <t>SALUD INFANTIL</t>
  </si>
  <si>
    <t>APOYO A LA APLICACIÓN DEL PLAN AMPLIADO DE INM UNIZACIONES - PAI</t>
  </si>
  <si>
    <t>IMPLEMENTACIÓN DE ACCIONES DE SALUD SEXUAL Y REPRODUCTIVA</t>
  </si>
  <si>
    <t xml:space="preserve">DESARROLLO DE ACCIONES DE FORTALECIMIENTO DE LA SALUD MENTAL </t>
  </si>
  <si>
    <t>IMPLEMENTACIÓN DE ESTILOS DE VIDA SALUDABLE</t>
  </si>
  <si>
    <t>MEJORAMIENTO DE LA GESTIÓN VIGILANCIA Y BÚSQUEDA DE LAS ENFERMEDADES TRANSMISIBLES</t>
  </si>
  <si>
    <t>SALUD PÚBLICA</t>
  </si>
  <si>
    <t>VIGILANCIA DE BROTES</t>
  </si>
  <si>
    <t>PLAN DECENAL DE SALUD PÚBLICA</t>
  </si>
  <si>
    <t>IMPLEMENTACION DE ACCIONES DE SEGURIDAD Y CONVIVENCIA EN EL MUNICIPIO DE PAZ DE ARIPORO</t>
  </si>
  <si>
    <t>FORTALECIMIENTO EQUIPO INTERDISCIPLINARIO DE LA COMISARIA DE FAMILIA DEL MUNICIPIO DE PAZ DE ARIPORO</t>
  </si>
  <si>
    <t>PROYECTO CONSTRUCCIÓN, DOTACIÓN Y PUESTA EN FUNCIONAMIENTO DE UN CENTRO DE DESARROLLO INFANTIL</t>
  </si>
  <si>
    <t>RECURSOS PROPIOS</t>
  </si>
  <si>
    <t>OTROS SECTORES</t>
  </si>
  <si>
    <t>OTROS</t>
  </si>
  <si>
    <t xml:space="preserve">• En el cuatrienio apoyar a 60 estudiantes del Municipio en los servicios de transporte escolar. </t>
  </si>
  <si>
    <t xml:space="preserve">• Dotar y equipar cada año a 7 instituciones educativas del municipio con     implementos para garantizar la calidad educativa. </t>
  </si>
  <si>
    <t xml:space="preserve">• Dotar y equipar cada año a 1 institución educativa del resguardo indígena con implementos diferenciados para garantizar la calidad educativa. </t>
  </si>
  <si>
    <t xml:space="preserve">• Realizar durante el cuatrienio adecuación y/o mantenimiento a la infraestructura educativa a las 8 instituciones educativas del municipio. </t>
  </si>
  <si>
    <t xml:space="preserve">• Un convenio con Servicio Nacional de Aprendizaje SENA para el desarrollo de programas técnicos, tecnológicos y formación por competencias laborales orientados a atender la población del municipio durante los cuatro años de gobierno. </t>
  </si>
  <si>
    <t xml:space="preserve">• Para el cuatrienio realizar un convenio de articulación de la educación media y con la educación superior como estrategia de fortalecimiento de la educación técnica y tecnológica en una institución educativa del municipio. </t>
  </si>
  <si>
    <t xml:space="preserve">• Dentro de los 4 años de gobierno realizar un convenio con una institución de educación superior, en el municipio para la oferta de 2 programas profesionales con registro calificado para el municipio que atienda la demanda de bachilleres egresados del municipio. </t>
  </si>
  <si>
    <t xml:space="preserve">• Dentro del cuatrienio gestionar y garantizar el funcionamiento de 3 puntos vive digital con el servicio de internet inalámbrico en el área urbana del municipio, orientado a atender la población escolarizada. </t>
  </si>
  <si>
    <t>• Para la vigencia del presente plan de desarrollo, Implementar un telecentro principal urbano en el municipio.</t>
  </si>
  <si>
    <t xml:space="preserve">• Para el cuatrienio, establecer un corredor de internet gratuito en el área urbana que suministre el servicio a instituciones educativas, parques y bibliotecas del municipio. </t>
  </si>
  <si>
    <t>• Establecimiento y apoyo a 8 disciplinas de formación deportiva en cooperación con las instituciones educativas, el apoyo del departamento y la empresa privada.</t>
  </si>
  <si>
    <t xml:space="preserve">• Desarrollo de un evento competitivo de promoción deportiva anual con las disciplinas de formación deportiva del municipio para vincular a la población escolarizada del municipio. </t>
  </si>
  <si>
    <t>• Apoyar la participación de las escuelas deportivas del municipio en un evento anual departamental.</t>
  </si>
  <si>
    <t>• Apoyar la participación de la población escolar municipal en un evento departamental anual de Juegos supérate Intercolegiados.</t>
  </si>
  <si>
    <t>• Realizar en el cuatrienio una capacitación en Administración y Legislación Deportiva orientada a clubes, Instructores, Monitores y Docentes del área de educación física.</t>
  </si>
  <si>
    <t>• Realización de 7 eventos deportivos municipales anuales con la participación de la población del área urbana.</t>
  </si>
  <si>
    <t>• Realización de 7 eventos deportivos en microcentros rurales y comunales al año dirigidos a la población rural de municipio.</t>
  </si>
  <si>
    <t>• Cada año desarrollar la fase final de los juegos campesinos y comunales en el municipio de Paz de Ariporo.</t>
  </si>
  <si>
    <t xml:space="preserve">• Un evento anual de juegos municipales dirigido a la población discapacitada. </t>
  </si>
  <si>
    <t>• Adecuar en el cuatrienio 8 escenarios deportivos de área rural y urbana para la práctica del deporte, la recreación y aprovechamiento del tiempo libre de la población del Municipio.</t>
  </si>
  <si>
    <t xml:space="preserve">• Construir en el cuatrienio un escenario deportivo en cofinanciación con el departamento o nación para la práctica del deporte municipal. </t>
  </si>
  <si>
    <t xml:space="preserve">• Crear y apoyar en el actual gobierno la escuela de música municipal con la participación de la población pazariporeña. </t>
  </si>
  <si>
    <t xml:space="preserve">• Apoyo a 3 programas de expresión cultural y artística al año dirigidos a la población municipal. </t>
  </si>
  <si>
    <t>• Apoyar 5 eventos culturales estudiantiles al año en las instituciones educativas del municipio.</t>
  </si>
  <si>
    <t>• Apoyo a 3 eventos culturales del orden municipal por año para dar cobertura a la población urbana y rural del municipio.</t>
  </si>
  <si>
    <t>• En el cuatrienio realizar un (1) evento de reconocimiento a cultores municipales.</t>
  </si>
  <si>
    <t>• Una biblioteca pública Municipal adecuada, dotada y funcionando, dirigida a atender la población urbana del municipio.</t>
  </si>
  <si>
    <t>• Realizar 4 eventos al año que promocione la lectura a niñas, niños y adolescentes del municipio.</t>
  </si>
  <si>
    <t>• Para los 4 años una dotación de material bibliográfico a ludotecas municipales para promocionar la lectura en niños y niñas inscritos en el programa.</t>
  </si>
  <si>
    <t>Aseguramiento al Régimen Subsidiado</t>
  </si>
  <si>
    <t>• Promoción, identificación y priorización a la población  elegible en el SGSSS en el Municipio de Paz de Ariporo.</t>
  </si>
  <si>
    <t>• Garantizar el 100%  de los equipos de cómputo, tecnología y recurso humano necesario para la operatividad de la administración del SGSSS en el Municipio de Paz de Ariporo.</t>
  </si>
  <si>
    <t>• Celebración de un contrato anual de interventoría al SGSSS</t>
  </si>
  <si>
    <t>• Fortalecer y promocionar la Estrategia AIEPI en sus tres componentes, comunitario, local y clínico en el periodo 2012-2015.</t>
  </si>
  <si>
    <t>• Fortalecer la sala ERA institucional para el cuatrienio.</t>
  </si>
  <si>
    <t>• Una (1) estrategia de información a la población rural y urbana del Municipio de Paz de Ariporo para el reconocimiento de las 15 Unidades de Rehidratación Oral y Unidades de Atención de Infecciones Respiratorias Agudas Comunitarias (UROCS Y UAIRACS), por año en el periodo 2012-2015.</t>
  </si>
  <si>
    <t>• Realizar 4 programas integrales de seguridad alimentaria dirigidos a niños menores de 10 años con algún grado de mal nutrición en el Municipio de Paz de Ariporo.</t>
  </si>
  <si>
    <t>• Fortalecer y Promocionar la estrategia IAMI (instituciones amigas de la mujer y la infancia) en las IPS que operan en el Municipio.</t>
  </si>
  <si>
    <t>• Fortalecer y promocionar en las IPS y consultorios presentes en el Municipio de Paz de Ariporo, el programa canguro para la atención del recién nacido de bajo peso al nacer.</t>
  </si>
  <si>
    <t>• Capacitar en lactancia exclusiva y alimentación complementaria a 200 núcleos familiares con menores de dos años cada año.</t>
  </si>
  <si>
    <t>• Lograr que el 80% de las EPS del municipio de Paz de Ariporo cumplan los indicadores de la norma técnica en atención a Salud infantil anualmente.</t>
  </si>
  <si>
    <t>• Establecer una estrategia de información, educación y comunicación para la promoción de hábitos higiénicos, derechos y deberes en salud bucal, y prevención de factores de riesgo incluida la fluorosis, en los NNA  en 7 instituciones y Centros de Desarrollo Infantil de las áreas urbana y rural del  municipio de Paz de Ariporo en el periodo 2012-2015. (1 actividad por año)por año)</t>
  </si>
  <si>
    <t>• Implementar 10 Estrategias de IEC a las gestantes, padres y cuidadores en  promoción a los servicios de salud bucal en menores de un año, prevención de la preclampsia en gestantes, promoción de derechos y deberes, factores protectores para la salud bucal y resaltar la importancia del cuidado del sexto molar en el municipio de Paz de Ariporo para el periodo 2012-2015.</t>
  </si>
  <si>
    <t>• Implementar, socializar y realizar seguimiento al plan de seguridad alimentaria y nutricional aprobado en la vigencia anterior en el municipio de Paz de Ariporo.</t>
  </si>
  <si>
    <t>• 1200  núcleos familiares con niños menores de 5 años capacitados en la estrategia vacunación sin Barreras.</t>
  </si>
  <si>
    <t>• Desarrollar acciones del programa Plan Ampliado de Inmunizaciones (Jornadas de vacunación, censo, entrega de insumos, monitoreo rápido de cobertura, etc.)</t>
  </si>
  <si>
    <t xml:space="preserve">• Realizar canalización y seguimiento de 400 gestantes por año para que acudan a los servicios de salud (Control prenatal, exámenes de laboratorio de primer y segundo nivel, ecografías, esquemas de vacunación completos, canalización al control prenatal, clasificación del riesgo - CLAP y canalización al parto institucional para atención por personal idóneo) y sean beneficiadas con complementos nutricionales en el periodo 2012-2015. </t>
  </si>
  <si>
    <t>• Capacitación para la atención del parto no institucional y fortalecimiento de la estrategia para identificación de las gestantes de alto riesgo y su remisión para parto institucional para el 100% de las parteras del municipio de Paz de Ariporo. (1 actividad al año)</t>
  </si>
  <si>
    <t>• Una jornada anual de Capacitación al personal de salud de cada IPS presente en el Municipio por año para el desarrollo de actividades de atención integral materno infantil, atención al control prenatal, parto y postparto, emergencias obstétricas e interrupción voluntaria del embarazo.</t>
  </si>
  <si>
    <t>• Implementación de 1 red social para la información y comunicación de la importancia de la atención del parto institucional, de la lactancia materna exclusiva y complementaria, cuidados del recién nacido y promoción de los derechos y deberes en las mujeres gestantes del área urbana y rural y resguardo indígena del municipio de Paz de Ariporo en el periodo 2012-2015.</t>
  </si>
  <si>
    <t xml:space="preserve">• Anualmente Implementar una estrategia IEC para promocionar la toma de citología cervicouterina y autoexamen de seno a las mujeres del Municipio de Paz de Ariporo. (incluyendo en la estrategia el seguimiento al diagnóstico y tratamiento de cáncer de cuello uterino y cáncer de mama). </t>
  </si>
  <si>
    <t>• Coordinar con las EPS e IPS y secretaría de Salud Departamental Jornadas de asesoría y toma de citologías.</t>
  </si>
  <si>
    <t>• Implementar un programa por año de educación sexual para los adolescentes que asisten a las Instituciones educativas del Municipio de Paz de Ariporo.</t>
  </si>
  <si>
    <t>• 1 Acompañamiento anual para la continuidad del programa “servicios amigables para jóvenes y adolescentes” fortaleciendo la sana sexualidad en las IPS´s presentes en el Municipio para el periodo 2012-2015.</t>
  </si>
  <si>
    <t>• 36 Acciones de demanda inducida para promoción, utilización y entrega de métodos de planificación familiar, eliminación de barreras, teniendo en cuenta el enfoque diferencial, en coordinación con las EPS e IPS presentes en el Municipio.</t>
  </si>
  <si>
    <t>• Implementar una estrategia anual de identificación de poblaciones vulnerables, inducción a la demanda hacia los servicios de tamizaje, deteccción y tratamiento de los riesgos y daños en salud sexual y reproductiva para el período 2012 - 2015 e IEC para la promoción y prevención de enfermedades de transmisión sexual.</t>
  </si>
  <si>
    <t>• Coordinar con las EPS e IPS y secretaría de Salud Departamental 2 Jornadas de asesoría y toma de pruebas de Infecciones de transmisión sexual - ITS incluido el VIH/SIDA fomentando el uso de métodos anticonceptivos para el hombre.</t>
  </si>
  <si>
    <t>• Contribuir a través de 8 acciones en la implementación del plan de respuesta intersectorial VIH/SIDA.</t>
  </si>
  <si>
    <t>• Cuatro estrategias de IEC en el cuatrienio para la promoción del buen trato, derechos de la infancia, prevención del maltrato infantil, abuso sexual, violencia intrafamiliar, trastornos mentales, alimenticios, y consumo de sustancias psicoactivas; dirigidas a población y mujeres múltiplemente excluidas de Paz de Ariporo en el periodo 2012-2015.</t>
  </si>
  <si>
    <t>• 1 Capacitación anual al personal de salud de las IPS, consultorios y Red del Buen Trato, y Consejo de política social del municipio de Paz de Ariporo para la detección temprana de trastornos mentales, trastornos alimenticios, la atención de pacientes en crisis psicológica y psiquiátrica, convivencia ciudadana, buen trato, valores éticos, identificación de los factores de riesgo de violencia intrafamiliar, maltrato infantil, abuso sexual, consumo de sustancias, intentos suicidas y suicidio consumado</t>
  </si>
  <si>
    <t>• Realizar un tamizaje en salud mental para detección temprana, canalización, seguimiento de los factores de riesgo protectores y rehabilitación comunitaria.</t>
  </si>
  <si>
    <t>• Fortalecimiento de las acciones de detección de sustancias psicoactivas y manejo del abuso sexual.</t>
  </si>
  <si>
    <t>• Apoyo y acompañamiento a las actividades que desarrolle la Red del Buen Trato.</t>
  </si>
  <si>
    <t xml:space="preserve">• Promover el desarrollo de acciones continuas de tamizaje de los factores de riesgo para las enfermedades crónicas no transmisibles en las IPS del municipio de Paz de Ariporo en el periodo 2012-2015.  </t>
  </si>
  <si>
    <t>• Desarrollo de 1 Estrategia anual de Instituciones Educativas, espacios de trabajo y espacios públicos libres de humo.</t>
  </si>
  <si>
    <t>• Promover y capacitar en estilos de dieta saludable en el 70% de comedores y restaurantes públicos y de las empresas e instituciones de trabajo durante el cuatrienio.</t>
  </si>
  <si>
    <t>• Promover 1 acción anual de sensibilización e información a la comunidad para la prevención de accidentes por envenenamiento en el hogar, la prevención de la contaminación de alimentos y la disposición adecuada de residuos sólidos.</t>
  </si>
  <si>
    <t xml:space="preserve">• Capacitar en 1 jornada de educación para la prevención de agresiones por animal, accidente ofídico y lonómico, en los grados noveno, décimo y undécimo de un colegio del municipio de Paz de Ariporo, al año. </t>
  </si>
  <si>
    <t>• Mantener la vigilancia en Salud Pública conforme a la normatividad vigente (SIVIGILA)</t>
  </si>
  <si>
    <t>• Mantener la vigilancia e implementar acciones inmediatas al 100% ante la ocurrencia de brotes o epidemias de los eventos de salud pública que se presenten en el Municipio durante el cuatrienio.</t>
  </si>
  <si>
    <t>• Un plan decenal de salud pública para el municipio de Paz de Ariporo, formulado, concertado, aprobado  e implementado según  vigencia 2012-2015, teniendo en cuenta el enfoque diferencial, poblacional y de determinantes, en el año 2013.</t>
  </si>
  <si>
    <t>• Apoyar la Implementación de la estrategia nacional de cero a siempre.</t>
  </si>
  <si>
    <t>• Desarrollar un programa anual de Escuela de Padres orientado a beneficiarios de las ludotecas municipales.</t>
  </si>
  <si>
    <t>• Realizar en el cuatrienio un diagnóstico y caracterización de la línea base de NNA del  municipio.</t>
  </si>
  <si>
    <t>• Elaborar y Adoptar la política de infancia y adolescencia Paz de Ariporo 2012-2015 aprobada y articulada con plan de desarrollo.</t>
  </si>
  <si>
    <t>• Realizar 1 Campaña anual promoción y protección de los derechos de los niños y niñas del municipio.</t>
  </si>
  <si>
    <t>• Desde el primer año conformar la Mesa Técnica y/o Comisión Intersectorial Municipal para la Primera Infancia.</t>
  </si>
  <si>
    <t>• Gestionar la construcción, dotación y puesta en funcionamiento de  un Centro de Desarrollo Infantil durante el cuatrienio.</t>
  </si>
  <si>
    <t>• Anualmente fortalecer el programa "Generaciones con Bienestar" en concordancia con los lineamientos del ICBF.</t>
  </si>
  <si>
    <t>• Programa de asistencia a la orientación, vocación y proyecto de vida de los adolescentes del municipio.</t>
  </si>
  <si>
    <t>• Apoyar la elección del Consejo Municipal de Juventudes.</t>
  </si>
  <si>
    <t>• Elaborar y socializar la política pública de juventudes.</t>
  </si>
  <si>
    <t>• Durante el cuatrienio desarrollar un evento para fortalecer iniciativas de redes de información y comunicación juvenil.</t>
  </si>
  <si>
    <t>• Desarrollar 2 programas durante el cuatrienio para fortalecer iniciativas productivas de jóvenes emprendedores del Municipio.</t>
  </si>
  <si>
    <t>• Realizar la  caracterización e implementar un sistema de Información del adulto mayor del Municipio.</t>
  </si>
  <si>
    <t>• En el cuatrienio realizar un mantenimiento, adecuación o construcción en el centro de bienestar o centro de vida para beneficiar al adulto mayor del municipio.</t>
  </si>
  <si>
    <t>• Garantizar el cuido y la atención integral de los adultos mayores beneficiarios del centro de bienestar hogar mi ranchito, y desarrollar un programa anual de atención social en el centro día.</t>
  </si>
  <si>
    <t>• En el periodo de gobierno elaborar la política pública municipal del Adulto Mayor.</t>
  </si>
  <si>
    <t>Superación de la Pobreza de las Familias y Atención a las Mujeres del Municipio</t>
  </si>
  <si>
    <t>• Para el cuatrienio ampliar cobertura en un 4% a menores entre 0 y 7 años que no tienen registro civil, niños entre 7 y 18 años que no tienen tarjeta de identidad, y las personas mayores de 18 años tienen cédula o contraseña certificada que son beneficiarios de la estrategia unidos del municipio.</t>
  </si>
  <si>
    <t>• Al finalizar el periodo ampliar la cobertura de un 10% de los hombres entre 18 y 50 años que no tienen libreta militar y que son beneficiarios de la estrategia unidos.</t>
  </si>
  <si>
    <t>• En el cuatrienio el 100% de las familias estrategia unidos incluidas en el SISBEN y que tiene registrada la información personal de cada uno de sus miembros.</t>
  </si>
  <si>
    <t>• Incrementar un 2% Los niños y niñas menores de 5 años vinculados con el programa Red Unidos para ser atendidos con algún programa de atención integral en cuidado, nutrición y educación inicial.</t>
  </si>
  <si>
    <t>• Cada año Incrementar el acceso en un 1% de Los menores en edad escolar (desde los 5 hasta los 17 años), que no hayan terminado el ciclo básico (hasta 9º grado) y que son beneficiarios del programa Red Unidos.</t>
  </si>
  <si>
    <t>• En el cuatrienio gestionar  programas de formación para el trabajo dentro del municipio dirigida a la población vinculada a la Estrategia Red Unidos.</t>
  </si>
  <si>
    <t>• Realizar un convenio para la operación y funcionamiento del programa más familias en acción durante el cuatrienio, conforme a los lineamientos del DPS.</t>
  </si>
  <si>
    <t>• Realizar un encuentro anual de madres titulares beneficiarias del programa más familias en acción.</t>
  </si>
  <si>
    <t>• Garantizar la participación a un encuentro anual departamental de madres líderes del programa más familias en acción.</t>
  </si>
  <si>
    <t>• Realizar un programa de registro a beneficiarios de más familias en acción.</t>
  </si>
  <si>
    <t>• Desarrollar un programa de bancarización a través de la promoción de la banca comunal orientado a la población inmersa en la Estrategia Unidos.</t>
  </si>
  <si>
    <t>Prevención y erradicación del trabajo infantil y sus peores formas.</t>
  </si>
  <si>
    <t>• Realizar la identificación, caracterización y seguimiento a la población víctima del trabajo infantil, sus peores formas y del joven trabajador en el municipio de Paz de Ariporo.</t>
  </si>
  <si>
    <t>• Para la vigencia del actual gobierno definir e implementar una estrategia para Prevenir y Erradicar las Peores Formas de Trabajo Infantil y Proteger al Joven Trabajador, en el marco de la normatividad vigente.</t>
  </si>
  <si>
    <t>• Para el último año del actual gobierno, garantizar la asistencia y permanencia educativa del 10% de los NNA identificados en las peores formas de trabajo infantil, con especial atención a los beneficiarios del programa Red Unidos.</t>
  </si>
  <si>
    <t>Atención a la mujer y la familia en equidad de género.</t>
  </si>
  <si>
    <t>• Desarrollar un evento anual sobre derechos, deberes, equidad de género y la prevención de la violencia intrafamiliar.</t>
  </si>
  <si>
    <t>• Elaborar la política municipal de La Mujer.</t>
  </si>
  <si>
    <t>• Crear y apoyar los comités de Familia y La Mujer pazariporeña.</t>
  </si>
  <si>
    <t>• Organizar un evento al año para la promoción de proyectos productivos de las mujeres del municipio</t>
  </si>
  <si>
    <t>• Implementar y desarrollar un programa anual que incluya actividades ocupacionales,  culturales y  recreativas para los discapacitados.</t>
  </si>
  <si>
    <t>• En el cuatrienio beneficiar al 10% de discapacitados que se encuentren en condiciones de alta vulnerabilidad con la entrega de  ayudas técnicas.</t>
  </si>
  <si>
    <t>• En el segundo año de gobierno elaborar la política pública municipal de discapacidad.</t>
  </si>
  <si>
    <t>• Durante el cuatrienio realizar la obra de terminación y puesta en marcha del palacio municipal.</t>
  </si>
  <si>
    <t>• Construcción de cuatro parques recreativos dispuestos para la población de NNA del municipio en el periodo del actual Gobierno.</t>
  </si>
  <si>
    <t>• Construir 600 m2 de andenes para el área urbana del municipio.</t>
  </si>
  <si>
    <t>• Realizar diseño, adecuación, mantenimiento y/o construcción al equipamiento municipal cada año.</t>
  </si>
  <si>
    <t>Infraestructura Vial</t>
  </si>
  <si>
    <t>• Durante el gobierno se pavimentan 5 Kilómetros de vías urbanas orientadas a la interconexión de los barrios del municipio.</t>
  </si>
  <si>
    <t>• Realizar el mantenimiento, conservación y optimización de 20 km de las vías urbanas del municipio.</t>
  </si>
  <si>
    <t>• Realizar construcción, mantenimiento, conservación y/o optimización de 100 km de las vías terciarias del municipio.</t>
  </si>
  <si>
    <t>• Realizar la construcción de  20 obras de arte en las vías rurales del municipio.</t>
  </si>
  <si>
    <t>VIVIENDA</t>
  </si>
  <si>
    <t>Servicios Públicos Domiciliarios para beneficio de la Comunidad</t>
  </si>
  <si>
    <t>• Durante este gobierno se realiza una obra de intervención para la protección de las quebradas La Motuz y Agua Blanca que surte el acueducto municipal.</t>
  </si>
  <si>
    <t>• Para la vigencia de este gobierno se realiza el estudio, diseño y construcción de un paso de la línea de conducción del rio Ariporo.</t>
  </si>
  <si>
    <t>• Terminar La Planta de Tratamiento de Agua Potable área urbana del municipio de Paz de Ariporo con apoyo de la gobernación y/o el  Ministerio  del Ambiente y Desarrollo Sostenible.</t>
  </si>
  <si>
    <t>• En los cuatro años, ampliación en un 1% de las redes del sistema de acueducto del municipio de Paz de Ariporo.</t>
  </si>
  <si>
    <t>• Construcción de 2 sistemas de acueducto veredales que garanticen la ampliación de cobertura y accesos a agua potable a la población rural del municipio durante los 4 años de gobierno.</t>
  </si>
  <si>
    <t>• En el segundo año elaboración del plan maestro de acueducto del municipio de Paz de Ariporo.</t>
  </si>
  <si>
    <t>• Implementación de un programa de reducción del consumo del recurso hídrico en el municipio.</t>
  </si>
  <si>
    <t>• En el segundo año Instalar un sistema de macro medidores en la red de distribución del acueducto urbano del municipio.</t>
  </si>
  <si>
    <t>• Construir, ampliar y optimizar los sistemas de acueducto del sector rural en un 2%.</t>
  </si>
  <si>
    <t>• En el cuatrienio construir la planta de tratamiento de aguas residuales para el área urbana del municipio de paz de Ariporo en apoyo de la Gobernación y el Ministerio de Vivienda Ciudad y Territorio</t>
  </si>
  <si>
    <t>• Ampliar y optimizar el sistema de alcantarillado del municipio de Paz de Ariporo en un 2% a lo largo del periodo de gobierno.</t>
  </si>
  <si>
    <t>• En el segundo año realizar los estudios y diseños para la terminación del sistema de alcantarillado pluvial.</t>
  </si>
  <si>
    <t>• En la vigencia de este gobierno compra y legalización de 6 hectáreas en  predios del municipio de paz de Ariporo para la recolección y transporte de aguas lluvias.</t>
  </si>
  <si>
    <t>• En el segundo año elaboración del plan maestro de Alcantarillado 2012-2042 del municipio.</t>
  </si>
  <si>
    <t>• Construir, ampliar y optimizar los sistemas de saneamiento básico del sector rural en un 2%.</t>
  </si>
  <si>
    <t>• Construcción de 300 unidades sanitarias en el área rural del Municipio de Paz de Ariporo.</t>
  </si>
  <si>
    <t>• En el cuatrienio adecuar y poner en funcionamiento el centro de residuos sólidos municipal.</t>
  </si>
  <si>
    <t>• Ampliar el parque automotor en un vehículo para aumentar la frecuencia de recolección en el primer año.</t>
  </si>
  <si>
    <t>Subsidio a los Servicios de Acueducto, Alcantarillado y Aseo</t>
  </si>
  <si>
    <t>• Garantizar el Subsidio del Fondo de Solidaridad y Redistribución del Ingreso Acueducto, Alcantarillado y Aseo para los 4 años de gobierno.</t>
  </si>
  <si>
    <t>• En el cuatrienio realizar la ampliación de 20 kilómetros de las Redes Eléctricas del área rural del municipio en convenio con la gobernación.</t>
  </si>
  <si>
    <t>• En el cuatrienio ampliar las redes eléctricas en 2 Km del área urbana del Municipio.</t>
  </si>
  <si>
    <t>• Realizar el mantenimiento, optimización y adecuación anual al sistema de alumbrado público del Municipio.</t>
  </si>
  <si>
    <t>• Instalar 5 unidades de Sistemas alternos de Energía Eléctrica en el área rural del Municipio.</t>
  </si>
  <si>
    <t xml:space="preserve">• Mantener el Servicio de Energía eléctrica a zonas no interconectadas del Municipio. </t>
  </si>
  <si>
    <t>AMBIENTAL</t>
  </si>
  <si>
    <t>AGROPECUARIO</t>
  </si>
  <si>
    <t>• Realizar la ampliación en 10 has de cultivos de plátano, a través de técnicas de manejo eficiente.</t>
  </si>
  <si>
    <t>• Realizar la Implementación de 10 biodigestores que contribuyan a la generación de abonos orgánicos para pequeños cultivos, huertas caceras y la producción de fuentes alternativas de energía.</t>
  </si>
  <si>
    <t>• A partir del segundo año de gobierno Implementar  240 huertas caseras urbanas como alternativa de seguridad alimentaria.</t>
  </si>
  <si>
    <t>• Establecimiento de 10 hectáreas de cacao para beneficiar a pequeños y medianos productores.</t>
  </si>
  <si>
    <t>• Implementar un programa de asistencia técnica para mejorar la calidad, productividad y rentabilidad del sector agropecuario del municipio.</t>
  </si>
  <si>
    <t>• Para el cuatrienio realizar la implementación y operación de la planta de beneficio animal del municipio.</t>
  </si>
  <si>
    <t>Veredas caracterizadas</t>
  </si>
  <si>
    <r>
      <rPr>
        <sz val="7"/>
        <rFont val="Times New Roman"/>
        <family val="1"/>
      </rPr>
      <t xml:space="preserve"> </t>
    </r>
    <r>
      <rPr>
        <sz val="12"/>
        <rFont val="Century Gothic"/>
        <family val="2"/>
      </rPr>
      <t>Identificar los sistemas productivos agropecuarios en 15 veredas del municipio de Paz de Ariporo.</t>
    </r>
  </si>
  <si>
    <t>• A partir del primer año fortalecer el Consejo Municipal de Desarrollo Rural fomentando la participación de la mujer para que contribuya al desarrollo sostenible del área rural del municipio.</t>
  </si>
  <si>
    <t>Planta de Beneficio animal funcionando</t>
  </si>
  <si>
    <t>• Cada año realizar cobertura en vacunación de enfermedades de control oficial al sector pecuario del municipio.</t>
  </si>
  <si>
    <t>• En convenio con la gobernación implementar un programa  de mejoramiento genético en la ganadería del municipio, mediante inseminación artificial dirigido a 150 pequeños ganaderos del municipio.</t>
  </si>
  <si>
    <t>• Con apoyo de la empresa privada, implementar un programa de producción bovina sostenible que beneficie a 15 fincas ganaderas del municipio.</t>
  </si>
  <si>
    <t>• Desarrollar en el cuatrienio un programa de fomento y apoyo a proyectos pecuarios con especies menores para pequeños y medianos productores y productoras del municipio.</t>
  </si>
  <si>
    <t>• Durante los 4 años establecer un banco de proteínas con leguminosas nativas en 10 fincas de la sabana inundable.</t>
  </si>
  <si>
    <t>Fincas beneficiadas</t>
  </si>
  <si>
    <t>APOYO A LA VACUNACIÓN PARA LA PREVENCIÓN DE AFTOSA, TBC BOVINA  Y BRUCELOSIS, Y PRUEBAS DIAGNÓSTICAS EN BRUCELOSIS Y TBC BOVINA.</t>
  </si>
  <si>
    <t>• Apoyo a la creación y asistencia de 5 pequeñas o medianas empresas del municipio durante el actual gobierno.</t>
  </si>
  <si>
    <t>• A partir del segundo año desarrollar un programa de emprendimiento empresarial dirigido a nuevos empresarios y empresarias del municipio.</t>
  </si>
  <si>
    <t>• Desarrollar cada año una feria comercial municipal dirigida a productores, comerciantes y empresarios del municipio.</t>
  </si>
  <si>
    <t>• 10 Pymes y MyPimes se capacitan para ofertar productos y servicios al sector minero energético.</t>
  </si>
  <si>
    <t>• En cooperación con la empresa privada conformación de 10 bancos comunales en el cuatrienio dirigidos a juntas de acción comunal del Municipio.</t>
  </si>
  <si>
    <t>• Establecer la ruta turística del Municipio</t>
  </si>
  <si>
    <t>Ruta turística del Municipio establecida</t>
  </si>
  <si>
    <t xml:space="preserve">• Realizar el diseño, creación y promoción de un Documental Paz de Ariporo Turístico, orientado a promocionar la oferta turística municipal. </t>
  </si>
  <si>
    <t>• Para el tercer año de gobierno crear un calendario turístico y folclórico para la promoción del arte y la cultura del municipio.</t>
  </si>
  <si>
    <t>Calendario Realizado</t>
  </si>
  <si>
    <t>JUSTICIA, CONVIVENCIA Y SEGURIDAD CIUDADANA</t>
  </si>
  <si>
    <t>Justicia y Seguridad Ciudadana</t>
  </si>
  <si>
    <t>• Socializar e Implementar el Plan Integral de Convivencia y Seguridad Ciudadana</t>
  </si>
  <si>
    <t>• Reducir en un 10% anual los delitos de mayor impacto en área rural y urbana de municipio</t>
  </si>
  <si>
    <t xml:space="preserve">• Realizar la dotación de equipos, raciones, adecuación y/o mantenimiento de cuarteles y otras instalaciones,  suministro de combustible, mantenimiento de vehículos y servicios personales a los organismos de seguridad que hacen presencia en el municipio. </t>
  </si>
  <si>
    <t>• En acompañamiento de los organismos de seguridad e instituciones de justicia realizar una campaña anual para la reducción de los factores de riesgo como uso ilegal de armas, accidentalidad vial, consumo de alcohol, drogas y reducción del uso de la pólvora en municipio.</t>
  </si>
  <si>
    <t>• Creación y puesta en funcionamiento del Sistema de Información para el registro control y seguimiento a la información de violencia y delincuencia al interior del municipio durante el presente gobierno.</t>
  </si>
  <si>
    <t>• Elaboración y ajuste al plan de convivencia ciudadana dirigido a la población urbana y rural del Municipio.</t>
  </si>
  <si>
    <t>Hogar de paso establecido</t>
  </si>
  <si>
    <t>PREVENCIÓN Y ATENCIÓN DE DESASTRES</t>
  </si>
  <si>
    <t>• Para cada año de gobierno se activara el CMGR constituido por órganos municipales en procura de prevenir desastres.</t>
  </si>
  <si>
    <t>• Para el cuatrienio, elaboración del documento Plan Municipal de Gestión del Riesgo y socializado con los ciudadanos.</t>
  </si>
  <si>
    <t>• Para la vigencia del actual gobierno, desarrollo de una Estrategia de respuesta ante emergencias y desastres y socialización con la comunidad.</t>
  </si>
  <si>
    <t>• Elaboración del Plan comunitario para la gestión del riesgo orientado a las comunidades de área rural y urbana del municipio para el actual gobierno.</t>
  </si>
  <si>
    <t>• Constitución del fondo Municipal de Gestión del riesgo orientado a atender situaciones de emergencias y desastres de la comunidad reconocida como afectada.</t>
  </si>
  <si>
    <t>• Inclusión en el PBOT la caracterización y mapeo de áreas de alto riesgo, zonas vulnerables, tipo de amenaza y población afectada del municipio.</t>
  </si>
  <si>
    <t>• Implementar un Sistema de Alerta Temprana, producido y reconocido por la población urbana y rural de Municipio para la atención de emergencias y desastres</t>
  </si>
  <si>
    <t>• Programa de capacitación para líderes de las comunidades en atención y prevención de emergencias y desastres.</t>
  </si>
  <si>
    <t>• Programa para la creación y entrenamiento de capacidades locales con la población del municipio en los próximos 4 años.</t>
  </si>
  <si>
    <t>• Capacitar al menos una vez en este gobierno a actores comunales del área rural y urbana en Primeros Auxilios.</t>
  </si>
  <si>
    <t>• Adecuación, mantenimiento y/o construcción de las sedes para organismos de socorro: Bomberos y Defensa Civil del municipio durante los 4 años de gobierno.</t>
  </si>
  <si>
    <t>• Durante el cuatrienio realizar las dotaciones de equipos, elementos y transporte a los organismos de socorro del municipio necesarios para la atención de emergencias y desastres.</t>
  </si>
  <si>
    <t>• Realizar la entrega de Ayudas Humanitarias a la población afectada por fenómenos naturales y/o antrópicos</t>
  </si>
  <si>
    <t xml:space="preserve">DESARROLLO COMUNITARIO </t>
  </si>
  <si>
    <t>Desarrollo Comunitario y Atención Ciudadana</t>
  </si>
  <si>
    <t>Participación Comunitaria de Orden y Progreso</t>
  </si>
  <si>
    <t>• Cada año, un  programa de apoyo para atender la población víctima del conflicto y participantes, con enfoque de género, para garantizar el restablecimiento de sus derechos.</t>
  </si>
  <si>
    <t xml:space="preserve">• Un programa de apoyo y acompañamiento permanente a las juntas de acción comunal y a veedurías ciudadanas del municipio. </t>
  </si>
  <si>
    <t>• Un programa de apoyo anual dirigido a la atención de la población indígena del municipio para los 4 años de Gobierno.</t>
  </si>
  <si>
    <t>FORTALECIMIENTO INSTITUCIONAL</t>
  </si>
  <si>
    <t>APOYO INTEGRAL AL ADULTO MAYOR DEL MUNICIPIO DE PAZ DE ARIPORO</t>
  </si>
  <si>
    <t>ATENCIÓN A LA MUJER Y LA FAMILIA</t>
  </si>
  <si>
    <t>m2 de andenes construidos</t>
  </si>
  <si>
    <t>Unidades de sistemas alternos instalados</t>
  </si>
  <si>
    <t>Evento anual</t>
  </si>
  <si>
    <t>Comités de Familia y Mujer creados y apoyados</t>
  </si>
  <si>
    <t>Evento de promooción de proyectos productivos</t>
  </si>
  <si>
    <t>Estudios, Diseños, Construcción, ampliación y/o mantenimiento al Sistema de Alcantarillado Sanitario y Pluvial.</t>
  </si>
  <si>
    <t>Estudios, Diseños, Construcción, ampliación y/o mantenimiento al Sistema de Acueducto del Municipio de Paz de Ariporo.</t>
  </si>
  <si>
    <t>Proyecto Adecuación y Operación de la Planta de Tratamiento de Residuos solidos</t>
  </si>
  <si>
    <t>Proyecto Ampliación del Parque Automotor</t>
  </si>
  <si>
    <t>Estudios, Diseños Construcción, conservación y/o mantenimiento   de vías del Municipio de Paz de Ariporov</t>
  </si>
  <si>
    <t>Estudios, diseños Construcción, mantenimiento y/o adecuación del equipameniento municipal.</t>
  </si>
  <si>
    <t>Subsidio del Fondo de Solidaridad y Redistribución del Ingreso para Acueducto, Alcantarillado y Aseo.</t>
  </si>
  <si>
    <t>_</t>
  </si>
  <si>
    <t>Puntos Vive Digital funcionando</t>
  </si>
  <si>
    <t>Corredor de internet gratuito instalado</t>
  </si>
  <si>
    <t xml:space="preserve"> identificación, caracterización y seguimiento a la población víctima del trabajo infantil, sus peores formas y del joven trabajador </t>
  </si>
  <si>
    <t>Porcentaje de asistencia y permanencia educativa  de los NNA identificados en las peores formas de trabajo infantil, con especial atención a los beneficiarios del programa Red Unidos.</t>
  </si>
  <si>
    <t>Mantenimiento y adecuación realizado.</t>
  </si>
  <si>
    <t>Servicio eléctrico en ZNI funcionando</t>
  </si>
  <si>
    <t>Ganaderos beneficiados</t>
  </si>
  <si>
    <t>Numero de Programas Implementados</t>
  </si>
  <si>
    <t>Cobertura en vacunación realizada</t>
  </si>
  <si>
    <t>Numero de Pymes y Mypimes Capacitados</t>
  </si>
  <si>
    <t>Sedes Construidas y / o mantenidas</t>
  </si>
  <si>
    <t>BIENESTAR SOCIAL</t>
  </si>
  <si>
    <t>OBRAS</t>
  </si>
  <si>
    <t>AGRICULTURA</t>
  </si>
  <si>
    <t>GOBIERNO</t>
  </si>
  <si>
    <t>TESORERÍA</t>
  </si>
  <si>
    <t>En cooperación con el Departamento, durante los dos primeros años asistir 7000 NNA y para 2014 y 2015 beneficiar anualmente a 1000 NNA en alimentación escolar.</t>
  </si>
  <si>
    <t>|</t>
  </si>
  <si>
    <t>Educación y Comunicación Ambiental</t>
  </si>
  <si>
    <t>Fortalecimiento y mantenimiento del Comité Interinstitucional de Educación Ambiental CIDEA</t>
  </si>
  <si>
    <t>Apoyo anual para la implementación de Proyectos Ambientales Escolares PRAE en tres (3) Instituciones Educativas</t>
  </si>
  <si>
    <t>Formular e implementar un Proyecto Ciudadano de Educación Ambiental PROCEDAS</t>
  </si>
  <si>
    <t>Desarrollar un proceso anual de formación-capacitación a la comunidad en los ejes agua, biodiversidad y cambio climático como apoyo al proceso de cultura ambiental.</t>
  </si>
  <si>
    <t>Implementar la estrategia Plan Verano e Invierno Ambiental.</t>
  </si>
  <si>
    <t>Implementar acciones de divulgación y comunicación como estrategia de Educación Ambiental.</t>
  </si>
  <si>
    <t xml:space="preserve">Número de Instituciones apoyadas para la implementación de PRAE </t>
  </si>
  <si>
    <t>Proyecto PROCEDAS formulado e implementado</t>
  </si>
  <si>
    <t>Proceso de formación-capacitación desarrollado a la comunidad en los ejes agua, biodiversidad y cambio climático como apoyo al proceso de cultura ambiental.</t>
  </si>
  <si>
    <t>Estrategia Plan verano e Invierno ambiental implementada</t>
  </si>
  <si>
    <t>Número de Acciones de divulgación y comunicación ambiental implementadas.</t>
  </si>
  <si>
    <t>Comité CIDEA fortalecido y mantenido</t>
  </si>
  <si>
    <t>IMPLEMENTACIÓN Y FORTALECIMIENTO DEL PROGRAMA EDUCACIÓN Y COMUNICACIÓN AMBIENTAL</t>
  </si>
  <si>
    <t>AGRICULTURA, GANADERÍA Y MEDIO AMBIENTE</t>
  </si>
  <si>
    <t>AGRICULTURAAGRICULTURA, GANADERÍA Y MEDIO AMBIENTE</t>
  </si>
  <si>
    <t>Planeación y Gestión del riesgo</t>
  </si>
  <si>
    <t>Número de unidades sanitarias construidas en el área rural.</t>
  </si>
  <si>
    <t>Obras de Intervención realizadas a las  quebradas la Motuz y Agua Blanca.</t>
  </si>
  <si>
    <t>Nuevos Km de redes de acueductos construidos</t>
  </si>
  <si>
    <t>Plan Maestro de Acueducto elaborado.</t>
  </si>
  <si>
    <t>Programa de reducción del consumo del Recurso Hídrico implementado.</t>
  </si>
  <si>
    <t>Sistemas de acueducto del sector rural ampliados y /o optimizados</t>
  </si>
  <si>
    <t>Número total de poblacion en extrema pobresa que es identificada</t>
  </si>
  <si>
    <t>Número de Hombres identificados en red juntos que reciben su libreta militar</t>
  </si>
  <si>
    <t>Número de Programas gestionados / Año.</t>
  </si>
  <si>
    <t>Logro 2014</t>
  </si>
  <si>
    <t>Desarrollar dos acciones de fortalecimiento en el marco de las jornadas de la ciencia en las instituciones educativas del Municipio.</t>
  </si>
  <si>
    <t>Creación y acompañamiento del Consejo Municipal de Ciencia, Tecnología e Innovación durante los cuatro años de gobierno, para la promoción de la ciencia, tecnología e innovación en los estudiantes del municipio.</t>
  </si>
  <si>
    <t xml:space="preserve">A través de acciones de gestión lograr que el departamento de Casanare cada año realice programas de alfabetización y educación para jóvenes en extra edad y adultos del Municipio. </t>
  </si>
  <si>
    <t>Número de acciones de fortalecimiento en las jornadas de la ciencia.</t>
  </si>
  <si>
    <t>Acuerdo Municipal de creación Y  del Concejo de Ciencia, tecnología  e innovación y concejo funcionando.</t>
  </si>
  <si>
    <t>Número de programas de alfabetización y educación realizados.</t>
  </si>
  <si>
    <t xml:space="preserve">Realizar un convenio interinstitucional con el ministerio de las tecnologías y las comunicaciones y la empresa privada para la instalación y conexión de internet con fibra </t>
  </si>
  <si>
    <t>Número de Convenios Firmados para el servicio de internet con Fibra Óptica.</t>
  </si>
  <si>
    <t xml:space="preserve">• Realizar un Convenio anual para garantizar la permanencia de los adultos mayores beneficiarios del hogar mi ranchito. </t>
  </si>
  <si>
    <t xml:space="preserve">Número de Convenios realizados para garantizar la permanencia de los adultos mayores beneficiarios del hogar mi ranchito. </t>
  </si>
  <si>
    <t>Número de programas desarrollados para la atención social del adulto mayor / año</t>
  </si>
  <si>
    <t>Política Pública del adulto mayor elaborada y adoptada</t>
  </si>
  <si>
    <t>Política Municipal de la Mujer</t>
  </si>
  <si>
    <t>• Caracterizar y carnetizar el 90% de la población discapacitada del Municipio de Paz de Ariporo</t>
  </si>
  <si>
    <t>• En el cuatrienio y en acompañamiento con el departamento construir, dotar y poner en funcionamiento el centro de discapacidad para fortalecer la inclusión social del discapacitado.</t>
  </si>
  <si>
    <t>Porcentaje de población discapacitada caracterizada y carnet</t>
  </si>
  <si>
    <t>Número de discapacitados atendidos anualmente</t>
  </si>
  <si>
    <t>Pública municipal de discapacidad elaborada.</t>
  </si>
  <si>
    <t>1Centro de Discapacidad construido, dotado y en funcionamiento.</t>
  </si>
  <si>
    <t>• En el cuatrienio realizar diseño, construcción y puesta en funcionamiento de la nueva planta de beneficio animal.</t>
  </si>
  <si>
    <t xml:space="preserve">• Al finalizar periodo de gobierno, realizar estudios y diseños del Museo de Historia y Artesano Llanero del Municipio. </t>
  </si>
  <si>
    <t>• Realizar los estudios y diseños para el establecimiento de una ciclo ruta ecológica dirigida a toda la población urbana del municipio de Paz de Ariporo.</t>
  </si>
  <si>
    <t>Planta de beneficio animal diseñada, construida y puesta en funcionamiento</t>
  </si>
  <si>
    <t>Estudios y diseños del Museo de Historia y Artesano Llanero</t>
  </si>
  <si>
    <t>Estudios y Diseños de ciclo ruta ecológica para la población del área urbana.</t>
  </si>
  <si>
    <t>Kilometros de pavimento mejorados el área Urbana.</t>
  </si>
  <si>
    <t>Km de vías terciarias mejoradas mediante construcción, mantenimiento, conservación y /o optimización.</t>
  </si>
  <si>
    <t>Numero de Obras de arte  Construidas.</t>
  </si>
  <si>
    <t>Estudios y diseños para la terminación del sistema de alcantarillado pluvial.</t>
  </si>
  <si>
    <t>Plan Maestro de Alcantarillado elaborado</t>
  </si>
  <si>
    <t>% de ampliación de los Sistemas de saneamiento básico del sector rural.</t>
  </si>
  <si>
    <t>Número de meses pagados a la ESP para el subsidio de AAA /año</t>
  </si>
  <si>
    <t>Kilometros de Redes Electricas ampliados</t>
  </si>
  <si>
    <t>En el periodo de gobierno adquirir 200 hectáreas en predios estratégicos para reservas de fuentes abastecedoras del recurso hídrico.</t>
  </si>
  <si>
    <t>Durante el presente gobierno, desarrollar un programa de protección a la microcuenca la motuz abastecedora del acueducto urbano del Municipio.</t>
  </si>
  <si>
    <t>Para el tercer año de gobierno realizar al menos un proyecto registrado en el plan integral de manejo para el cerro ZAMARICOTE y que beneficie a las veredas de influencia directa del municipio.</t>
  </si>
  <si>
    <t>Para el cuatrienio establecer un área protegida en el municipio en convenio con una entidad ambiental.</t>
  </si>
  <si>
    <t>Realizar una labor de intervención a las reservas naturales El Vainillal, Los
Boros, La pereza y Leche Miel.</t>
  </si>
  <si>
    <t>Durante el cuatrienio realizar una labor de intervención a las microcuencas Aguablanca y la Motuz.</t>
  </si>
  <si>
    <t>• Para el tercer año crear mediante acuerdo el comité municipal para el estudio, evaluación y seguimiento a las licencias expedidas por autoridades ambientales y seguimiento al sector minero energético.</t>
  </si>
  <si>
    <t>Hectáreas Compradas</t>
  </si>
  <si>
    <t>Programa de protección realizado.</t>
  </si>
  <si>
    <t>Área protegida establecida</t>
  </si>
  <si>
    <t>Reservas naturales intervenidas</t>
  </si>
  <si>
    <t>Microcuencas intervenidas</t>
  </si>
  <si>
    <t>Acuerdo del comité aprobado</t>
  </si>
  <si>
    <t>En el cuatrienio implementar 30 pozos profundos y/o molinos de viento para beneficiar a productores agropecuarios del municipio.</t>
  </si>
  <si>
    <t>Número de Pozos profundos y/o molinos implementados</t>
  </si>
  <si>
    <t>Gestionar la sistematización de la fuerza laboral del municipio en el área rural y urbana.</t>
  </si>
  <si>
    <t>Programa de sistematización de la fuerza laboral en funcionamiento.</t>
  </si>
  <si>
    <t>Elaboración y ajuste al plan de convivencia ciudadana dirigido a la población urbana y rural del Municipio.</t>
  </si>
  <si>
    <t>Realizar anualmente un programa de apoyo para la contratación del equipo comisaria de familia municipal.</t>
  </si>
  <si>
    <t>Realizar anualmente un programa de apoyo para la contratación del equipo de Inspección de Policía para atender a las familias del municipio.</t>
  </si>
  <si>
    <t>En convenio con los Municipios de la Zona Norte del Departamento puesta en funcionamiento del Centro de Atención Especializada a Menores Infractores de la ley penal durante los 4 años de gobierno.</t>
  </si>
  <si>
    <t>Establecer un hogar de paso como medida transitoria para el
restablecimiento de los derechos de NNA del municipio de Paz de Ariporo durante cada año del presente gobierno.</t>
  </si>
  <si>
    <t xml:space="preserve">Apoyar en la atención especializada a NNA con su derechos amenazados, inobservados o vulnerados, pertenecientes a la población con consumo de sustancias psicoactivas del municipio para el cuatrienio. </t>
  </si>
  <si>
    <t>Realizar fortalecimiento y seguimiento al Consejo Territorial de Política Social del municipio a partir del primer año.</t>
  </si>
  <si>
    <t>Plan de Convivencia elaborado y ajustado</t>
  </si>
  <si>
    <t>Equipo de comisaria de familia contratado</t>
  </si>
  <si>
    <t>Equipo de inspección de policia contratado</t>
  </si>
  <si>
    <t>Centro de Atención especializada funcionando</t>
  </si>
  <si>
    <t>Servicio de Atención especializada prestada a NNA con consumo de sustncias psicoactivas.</t>
  </si>
  <si>
    <t>Consejo de política Social fortalecido</t>
  </si>
  <si>
    <t>Realizar el Diagnóstico para la creación de la Oficina de Tránsito y Transporte Municipal.</t>
  </si>
  <si>
    <t>En el cuatrienio apoyar a la creación de la oficina de Tránsito y Transporte Municipal.</t>
  </si>
  <si>
    <t>En el cuatrienio se implementan las tecnologías necesarias para la optimización de los procesos internos, la sistematización de las áreas y los trámites en línea realizados por la comunidad.</t>
  </si>
  <si>
    <t>Durante el cuatrienio desarrollar acciones de apoyo a la gestión para el fortalecimiento de los procesos institucionales.</t>
  </si>
  <si>
    <t>Desarrollar un estudio para la optimización de las finanzas públicas</t>
  </si>
  <si>
    <t>Recuperar en un 30% la cartera morosa</t>
  </si>
  <si>
    <t>Incrementar en el 25% el recaudo de ingresos tributarios y no tributarios para el cuatrienio.</t>
  </si>
  <si>
    <t>Oficina de tránsito y transporte creada.</t>
  </si>
  <si>
    <t>Procesos optimizados mediante el uso de las TIC´s</t>
  </si>
  <si>
    <t>Acciones de apoyo desarrolladas para la gestión y el fortalecimiento de los procesos institucionales.</t>
  </si>
  <si>
    <t>Estudio Realizado para la optimización de las finanzas públicas</t>
  </si>
  <si>
    <t>PORCENTAJE RECUPERADO/ VALOR TOTAL  CARTERA MOROSA</t>
  </si>
  <si>
    <t>% INCREMENTADO (VALOR TOTAL RECAUDADO A 31/12/2011 POR INGRESOS CORRIENTES DE LA VIGENCIA ACTUAL / VALOR TOTAL RECAUDADO POR INGRESOS CORRIENTES DE LA VIGENCIA ANTERIOR)</t>
  </si>
  <si>
    <t>Diagnóstico realizado para la creación de la Oficina de Tránsito y Transporte Municipal.</t>
  </si>
  <si>
    <t>José Neobán Caderón Losada - Jefe Oficina Asesora de Planeación</t>
  </si>
  <si>
    <t>DESARROLLO SOCIAL PARA EL CIERRE DE BRECHAS</t>
  </si>
  <si>
    <t>Déficit de vivienda nueva</t>
  </si>
  <si>
    <t>Gestionar y construir 400 soluciones de vivienda de interés prioritario (VIS, VIP, VIPA) social nucleada y/o dispersa urbana y rural para beneficiar a la población del municipio de Paz de Ariporo, con enfoque diferencial, inclusión social y prioridad de la población en condición de pobreza y vulnerabilidad, victimas y de la estrategia Red UNIDOS y Mas Familias en Acción</t>
  </si>
  <si>
    <t>Número de soluciones de vivienda de interés social nucleada y/o dispersa urbana y rural gestionadas y construidas</t>
  </si>
  <si>
    <t>Gestionar 120 subsidios en mejoramiento de vivienda en el área urbana, centros poblados y rural dispersa para beneficiar a la población del municipio de Paz de Ariporo con enfoque diferencial, inclusión social y prioridad de la población en condición de pobreza y vulnerabilidad, victimas y de la estrategia Red UNIDOS y Mas Familias en Acción</t>
  </si>
  <si>
    <t>Número de subsidios en mejoramiento de vivienda en el área urbana, centros poblados y rural dispersa gestionados y otorgados</t>
  </si>
  <si>
    <t>Número de programas de titulación y legalización de predios apoyados</t>
  </si>
  <si>
    <t xml:space="preserve"> PAZ DE ARIPORO, SOLIDARIO CON OPORTUNIDADES PARA LA PAZ Y EL POSCONFLICTO</t>
  </si>
  <si>
    <t>Apoyar 1 programa de titulación y legalización de predios urbanos y rurales durante el cuatrienio.</t>
  </si>
  <si>
    <t>DESARROLLO COMUNITARIO</t>
  </si>
  <si>
    <t>Apoyar y fortalecer las competencias a los miembros del Consejo Territorial de planeación</t>
  </si>
  <si>
    <t>Número de organizaciones consultivas de planeación fortalecidas</t>
  </si>
  <si>
    <t>Establecer y ejecutar en un 50% un programa de recuperación del espacio público</t>
  </si>
  <si>
    <t>Número de programas</t>
  </si>
  <si>
    <t>Implementar una estrategia de ornato y embellecimiento de parques y recuperación y adecuación de espacio público y mobiliario urbano teniendo en cuenta la normatividad para la población con limitaciones y movilidad reducida</t>
  </si>
  <si>
    <t>Número de estrategias implementadas</t>
  </si>
  <si>
    <t>Sector</t>
  </si>
  <si>
    <t>Equipamiento</t>
  </si>
  <si>
    <t>GESTIÓN, CALIDAD Y DESARROLLO DE COMPETENCIAS INSTITUCIONALES</t>
  </si>
  <si>
    <t>EJE</t>
  </si>
  <si>
    <t>PAZ DE ARIPORO, GESTIÓN PÚBLICA DE CALIDAD Y RESULTADOS PARA LA PAZ Y EL POSCONFLICTO</t>
  </si>
  <si>
    <t>ORDENAMIENTO AMBIENTAL, SOCIAL Y PRODUCTIVO PARA LA PAZ Y EL POSCONFLICTO</t>
  </si>
  <si>
    <t>PAZ DE ARIPORO, DESARROLLO SOSTENIBLE PARA LA VIDA, LA PAZ Y EL POSCONFLICTO</t>
  </si>
  <si>
    <t>INVERSIÓN (VALOR EN MILES DE PESOS)</t>
  </si>
  <si>
    <t>Cubrir en un  8% el déficit cuantitativo de vivienda urbana y rural en el municipio.</t>
  </si>
  <si>
    <t>CONSTRUCCION DE MEJORAMIENTO DE VIVIENDA Y SOLUCIONES DE VIVIENDA NUEVA EN EL AREA RURAL Y URBANA DEL MUNICIPIO DE PAZ DE ARIPORO</t>
  </si>
  <si>
    <t>2016852500006</t>
  </si>
  <si>
    <t>2016852500005</t>
  </si>
  <si>
    <t>APOYO A LA LEGALIZACION Y TITULACION DE BIENES INMUEBLES URBANOS DEL MUNICIPIO DE PAZ DE ARIPORO</t>
  </si>
  <si>
    <t xml:space="preserve">FORTALECIMIENTO AL SISTEMA Y ORGANISMOS DE PLANEACIÓN MUNICIPAL DE PAZ DE ARIPORO </t>
  </si>
  <si>
    <t>2016852500003</t>
  </si>
  <si>
    <t>RECUPERACION, EMBELLECIMIENTO Y/O ARMONIZACION DEL ESPACIO PUBLICO DE ACUERDO A LOS ESTABLECIDO EN EL PBOT EN EL MUNICIPIO DE PAZ DE ARIPORO</t>
  </si>
  <si>
    <t>2016852500016</t>
  </si>
  <si>
    <t>SGR</t>
  </si>
  <si>
    <t>ICLD + SGP LD</t>
  </si>
  <si>
    <t>MP</t>
  </si>
  <si>
    <t>MR</t>
  </si>
  <si>
    <t>CÒDIGO SSEPI</t>
  </si>
  <si>
    <t>PLAN OPERATIVO ANUAL DE INVERSIONES - POAI  2017  -  Paz de Ariporo por el Camino Correcto</t>
  </si>
  <si>
    <t>Valor Esperado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</si>
</sst>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quot;$&quot;\ * #,##0.00_);_(&quot;$&quot;\ * \(#,##0.00\);_(&quot;$&quot;\ * &quot;-&quot;??_);_(@_)"/>
    <numFmt numFmtId="165" formatCode="_(* #,##0.00_);_(* \(#,##0.00\);_(* &quot;-&quot;??_);_(@_)"/>
    <numFmt numFmtId="166" formatCode="_ * #,##0.00_ ;_ * \-#,##0.00_ ;_ * &quot;-&quot;??_ ;_ @_ "/>
    <numFmt numFmtId="167" formatCode="_ * #,##0_ ;_ * \-#,##0_ ;_ * &quot;-&quot;??_ ;_ @_ "/>
    <numFmt numFmtId="168" formatCode="0.0"/>
    <numFmt numFmtId="169" formatCode="#,##0.0"/>
    <numFmt numFmtId="170" formatCode="_(* #,##0_);_(* \(#,##0\);_(* &quot;-&quot;??_);_(@_)"/>
    <numFmt numFmtId="171" formatCode="#"/>
    <numFmt numFmtId="172" formatCode="#.##0.0"/>
    <numFmt numFmtId="173" formatCode="_(&quot;$&quot;\ * #,##0_);_(&quot;$&quot;\ * \(#,##0\);_(&quot;$&quot;\ * &quot;-&quot;??_);_(@_)"/>
    <numFmt numFmtId="174" formatCode="_(&quot;$&quot;\ * #,##0.0_);_(&quot;$&quot;\ * \(#,##0.0\);_(&quot;$&quot;\ * &quot;-&quot;??_);_(@_)"/>
    <numFmt numFmtId="175" formatCode="0.0%"/>
  </numFmts>
  <fonts count="24" x14ac:knownFonts="1">
    <font>
      <sz val="10"/>
      <name val="Arial"/>
    </font>
    <font>
      <sz val="10"/>
      <name val="Arial"/>
      <family val="2"/>
    </font>
    <font>
      <sz val="10"/>
      <name val="Arial"/>
      <family val="2"/>
    </font>
    <font>
      <sz val="9"/>
      <name val="Arial"/>
      <family val="2"/>
    </font>
    <font>
      <b/>
      <i/>
      <sz val="9"/>
      <name val="Arial"/>
      <family val="2"/>
    </font>
    <font>
      <b/>
      <sz val="9"/>
      <name val="Arial"/>
      <family val="2"/>
    </font>
    <font>
      <b/>
      <sz val="10"/>
      <name val="Arial"/>
      <family val="2"/>
    </font>
    <font>
      <b/>
      <sz val="11"/>
      <name val="Arial"/>
      <family val="2"/>
    </font>
    <font>
      <b/>
      <sz val="12"/>
      <name val="Arial"/>
      <family val="2"/>
    </font>
    <font>
      <sz val="11"/>
      <name val="Arial"/>
      <family val="2"/>
    </font>
    <font>
      <sz val="12"/>
      <name val="Arial"/>
      <family val="2"/>
    </font>
    <font>
      <b/>
      <sz val="14"/>
      <name val="Arial"/>
      <family val="2"/>
    </font>
    <font>
      <sz val="11"/>
      <name val="Calibri"/>
      <family val="2"/>
    </font>
    <font>
      <sz val="11"/>
      <name val="Times New Roman"/>
      <family val="1"/>
    </font>
    <font>
      <sz val="11"/>
      <color theme="1"/>
      <name val="Calibri"/>
      <family val="2"/>
      <scheme val="minor"/>
    </font>
    <font>
      <sz val="10"/>
      <name val="Arial"/>
      <family val="2"/>
    </font>
    <font>
      <sz val="9"/>
      <color indexed="81"/>
      <name val="Tahoma"/>
      <family val="2"/>
    </font>
    <font>
      <b/>
      <sz val="9"/>
      <color indexed="81"/>
      <name val="Tahoma"/>
      <family val="2"/>
    </font>
    <font>
      <b/>
      <sz val="22"/>
      <color rgb="FFFFFF00"/>
      <name val="Arial"/>
      <family val="2"/>
    </font>
    <font>
      <sz val="11"/>
      <color theme="0"/>
      <name val="Arial"/>
      <family val="2"/>
    </font>
    <font>
      <sz val="7"/>
      <name val="Times New Roman"/>
      <family val="1"/>
    </font>
    <font>
      <sz val="12"/>
      <name val="Century Gothic"/>
      <family val="2"/>
    </font>
    <font>
      <b/>
      <sz val="11"/>
      <color theme="0"/>
      <name val="Arial"/>
      <family val="2"/>
    </font>
    <font>
      <b/>
      <sz val="22"/>
      <name val="Arial"/>
      <family val="2"/>
    </font>
  </fonts>
  <fills count="53">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99"/>
        <bgColor indexed="64"/>
      </patternFill>
    </fill>
    <fill>
      <patternFill patternType="solid">
        <fgColor rgb="FF00D600"/>
        <bgColor indexed="64"/>
      </patternFill>
    </fill>
    <fill>
      <patternFill patternType="solid">
        <fgColor rgb="FF85FF85"/>
        <bgColor indexed="64"/>
      </patternFill>
    </fill>
    <fill>
      <patternFill patternType="solid">
        <fgColor rgb="FFCDFFCD"/>
        <bgColor indexed="64"/>
      </patternFill>
    </fill>
    <fill>
      <patternFill patternType="solid">
        <fgColor rgb="FFEEE800"/>
        <bgColor indexed="64"/>
      </patternFill>
    </fill>
    <fill>
      <patternFill patternType="solid">
        <fgColor rgb="FFCCC700"/>
        <bgColor indexed="64"/>
      </patternFill>
    </fill>
    <fill>
      <patternFill patternType="solid">
        <fgColor rgb="FFFFFC85"/>
        <bgColor indexed="64"/>
      </patternFill>
    </fill>
    <fill>
      <patternFill patternType="solid">
        <fgColor rgb="FFA8A400"/>
        <bgColor indexed="64"/>
      </patternFill>
    </fill>
    <fill>
      <patternFill patternType="solid">
        <fgColor rgb="FFFF99CC"/>
        <bgColor indexed="64"/>
      </patternFill>
    </fill>
    <fill>
      <patternFill patternType="solid">
        <fgColor rgb="FFE60000"/>
        <bgColor indexed="64"/>
      </patternFill>
    </fill>
    <fill>
      <patternFill patternType="solid">
        <fgColor rgb="FFFF3737"/>
        <bgColor indexed="64"/>
      </patternFill>
    </fill>
    <fill>
      <patternFill patternType="solid">
        <fgColor rgb="FFFF6743"/>
        <bgColor indexed="64"/>
      </patternFill>
    </fill>
    <fill>
      <patternFill patternType="solid">
        <fgColor rgb="FFFF967D"/>
        <bgColor indexed="64"/>
      </patternFill>
    </fill>
    <fill>
      <patternFill patternType="solid">
        <fgColor rgb="FFFF6600"/>
        <bgColor indexed="64"/>
      </patternFill>
    </fill>
    <fill>
      <patternFill patternType="solid">
        <fgColor rgb="FFFF9933"/>
        <bgColor indexed="64"/>
      </patternFill>
    </fill>
    <fill>
      <patternFill patternType="solid">
        <fgColor rgb="FFCC6600"/>
        <bgColor indexed="64"/>
      </patternFill>
    </fill>
    <fill>
      <patternFill patternType="solid">
        <fgColor rgb="FFFFCC00"/>
        <bgColor indexed="64"/>
      </patternFill>
    </fill>
    <fill>
      <patternFill patternType="solid">
        <fgColor rgb="FFFF9966"/>
        <bgColor indexed="64"/>
      </patternFill>
    </fill>
    <fill>
      <patternFill patternType="solid">
        <fgColor rgb="FFFF9900"/>
        <bgColor indexed="64"/>
      </patternFill>
    </fill>
    <fill>
      <patternFill patternType="solid">
        <fgColor rgb="FFFFCC66"/>
        <bgColor indexed="64"/>
      </patternFill>
    </fill>
    <fill>
      <patternFill patternType="solid">
        <fgColor rgb="FFCC9900"/>
        <bgColor indexed="64"/>
      </patternFill>
    </fill>
    <fill>
      <patternFill patternType="solid">
        <fgColor rgb="FFFFFF66"/>
        <bgColor indexed="64"/>
      </patternFill>
    </fill>
    <fill>
      <patternFill patternType="solid">
        <fgColor theme="3" tint="0.79998168889431442"/>
        <bgColor indexed="64"/>
      </patternFill>
    </fill>
    <fill>
      <patternFill patternType="solid">
        <fgColor rgb="FF0099FF"/>
        <bgColor indexed="64"/>
      </patternFill>
    </fill>
    <fill>
      <patternFill patternType="solid">
        <fgColor rgb="FF69C2FF"/>
        <bgColor indexed="64"/>
      </patternFill>
    </fill>
    <fill>
      <patternFill patternType="solid">
        <fgColor theme="8" tint="0.79998168889431442"/>
        <bgColor indexed="64"/>
      </patternFill>
    </fill>
    <fill>
      <patternFill patternType="solid">
        <fgColor rgb="FFFF3300"/>
        <bgColor indexed="64"/>
      </patternFill>
    </fill>
    <fill>
      <patternFill patternType="solid">
        <fgColor rgb="FFFF8C19"/>
        <bgColor indexed="64"/>
      </patternFill>
    </fill>
    <fill>
      <patternFill patternType="solid">
        <fgColor rgb="FF66FF66"/>
        <bgColor indexed="64"/>
      </patternFill>
    </fill>
    <fill>
      <patternFill patternType="solid">
        <fgColor rgb="FFCCFFCC"/>
        <bgColor indexed="64"/>
      </patternFill>
    </fill>
    <fill>
      <patternFill patternType="solid">
        <fgColor rgb="FF30BE30"/>
        <bgColor indexed="64"/>
      </patternFill>
    </fill>
    <fill>
      <patternFill patternType="solid">
        <fgColor rgb="FF3974A5"/>
        <bgColor indexed="64"/>
      </patternFill>
    </fill>
    <fill>
      <patternFill patternType="solid">
        <fgColor rgb="FFCC0099"/>
        <bgColor indexed="64"/>
      </patternFill>
    </fill>
    <fill>
      <patternFill patternType="solid">
        <fgColor rgb="FFCD0594"/>
        <bgColor indexed="64"/>
      </patternFill>
    </fill>
    <fill>
      <patternFill patternType="solid">
        <fgColor rgb="FFEA42D6"/>
        <bgColor indexed="64"/>
      </patternFill>
    </fill>
    <fill>
      <patternFill patternType="solid">
        <fgColor rgb="FF00B0F0"/>
        <bgColor indexed="64"/>
      </patternFill>
    </fill>
    <fill>
      <patternFill patternType="solid">
        <fgColor rgb="FF66FF99"/>
        <bgColor indexed="64"/>
      </patternFill>
    </fill>
    <fill>
      <patternFill patternType="solid">
        <fgColor rgb="FFFFFFCC"/>
        <bgColor indexed="64"/>
      </patternFill>
    </fill>
    <fill>
      <patternFill patternType="solid">
        <fgColor rgb="FFE6B8B7"/>
        <bgColor indexed="64"/>
      </patternFill>
    </fill>
    <fill>
      <patternFill patternType="solid">
        <fgColor rgb="FFF2DCDB"/>
        <bgColor indexed="64"/>
      </patternFill>
    </fill>
  </fills>
  <borders count="172">
    <border>
      <left/>
      <right/>
      <top/>
      <bottom/>
      <diagonal/>
    </border>
    <border>
      <left style="double">
        <color indexed="64"/>
      </left>
      <right style="dashed">
        <color indexed="64"/>
      </right>
      <top style="dashed">
        <color indexed="64"/>
      </top>
      <bottom style="dashed">
        <color indexed="64"/>
      </bottom>
      <diagonal/>
    </border>
    <border>
      <left style="dashed">
        <color indexed="64"/>
      </left>
      <right style="dashed">
        <color indexed="64"/>
      </right>
      <top/>
      <bottom/>
      <diagonal/>
    </border>
    <border>
      <left style="double">
        <color indexed="64"/>
      </left>
      <right/>
      <top style="dashed">
        <color indexed="64"/>
      </top>
      <bottom style="dashed">
        <color indexed="64"/>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4" tint="0.59996337778862885"/>
      </left>
      <right style="thin">
        <color theme="4" tint="0.59996337778862885"/>
      </right>
      <top/>
      <bottom style="thin">
        <color theme="4"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right/>
      <top style="thin">
        <color theme="0"/>
      </top>
      <bottom style="thin">
        <color theme="0"/>
      </bottom>
      <diagonal/>
    </border>
    <border>
      <left style="thin">
        <color rgb="FF00B050"/>
      </left>
      <right style="thin">
        <color rgb="FF00B050"/>
      </right>
      <top style="thin">
        <color rgb="FF00B050"/>
      </top>
      <bottom/>
      <diagonal/>
    </border>
    <border>
      <left style="thin">
        <color theme="8" tint="0.59996337778862885"/>
      </left>
      <right style="thin">
        <color theme="4" tint="0.59996337778862885"/>
      </right>
      <top style="thin">
        <color theme="8" tint="0.59996337778862885"/>
      </top>
      <bottom style="thin">
        <color theme="4" tint="0.59996337778862885"/>
      </bottom>
      <diagonal/>
    </border>
    <border>
      <left style="thin">
        <color theme="4" tint="0.59996337778862885"/>
      </left>
      <right style="thin">
        <color theme="4" tint="0.59996337778862885"/>
      </right>
      <top style="thin">
        <color theme="8" tint="0.59996337778862885"/>
      </top>
      <bottom style="thin">
        <color theme="4" tint="0.59996337778862885"/>
      </bottom>
      <diagonal/>
    </border>
    <border>
      <left style="thin">
        <color theme="8"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style="thin">
        <color theme="8" tint="0.59996337778862885"/>
      </right>
      <top style="thin">
        <color theme="4" tint="0.59996337778862885"/>
      </top>
      <bottom style="thin">
        <color theme="4" tint="0.59996337778862885"/>
      </bottom>
      <diagonal/>
    </border>
    <border>
      <left style="thin">
        <color theme="8" tint="0.59996337778862885"/>
      </left>
      <right style="thin">
        <color theme="4" tint="0.59996337778862885"/>
      </right>
      <top style="thin">
        <color theme="4" tint="0.59996337778862885"/>
      </top>
      <bottom style="thin">
        <color theme="8" tint="0.59996337778862885"/>
      </bottom>
      <diagonal/>
    </border>
    <border>
      <left style="thin">
        <color theme="4" tint="0.59996337778862885"/>
      </left>
      <right style="thin">
        <color theme="4" tint="0.59996337778862885"/>
      </right>
      <top style="thin">
        <color theme="4" tint="0.59996337778862885"/>
      </top>
      <bottom style="thin">
        <color theme="8" tint="0.59996337778862885"/>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style="thin">
        <color theme="8" tint="0.59996337778862885"/>
      </right>
      <top style="thin">
        <color theme="4" tint="0.59996337778862885"/>
      </top>
      <bottom style="thin">
        <color theme="8" tint="0.59996337778862885"/>
      </bottom>
      <diagonal/>
    </border>
    <border>
      <left style="thin">
        <color theme="5" tint="0.39994506668294322"/>
      </left>
      <right style="thin">
        <color theme="5" tint="0.39994506668294322"/>
      </right>
      <top style="thin">
        <color theme="5" tint="0.39994506668294322"/>
      </top>
      <bottom/>
      <diagonal/>
    </border>
    <border>
      <left style="thin">
        <color theme="5" tint="0.39994506668294322"/>
      </left>
      <right style="thin">
        <color theme="5" tint="0.39994506668294322"/>
      </right>
      <top style="thin">
        <color theme="5" tint="0.59996337778862885"/>
      </top>
      <bottom style="thin">
        <color theme="5" tint="0.59996337778862885"/>
      </bottom>
      <diagonal/>
    </border>
    <border>
      <left/>
      <right/>
      <top style="thin">
        <color theme="5" tint="0.59996337778862885"/>
      </top>
      <bottom style="thin">
        <color theme="5" tint="0.59996337778862885"/>
      </bottom>
      <diagonal/>
    </border>
    <border>
      <left style="thin">
        <color rgb="FF99FF99"/>
      </left>
      <right style="thin">
        <color rgb="FF99FF99"/>
      </right>
      <top style="thin">
        <color rgb="FF99FF99"/>
      </top>
      <bottom style="thin">
        <color rgb="FF99FF99"/>
      </bottom>
      <diagonal/>
    </border>
    <border>
      <left style="thin">
        <color rgb="FF66FF66"/>
      </left>
      <right style="thin">
        <color rgb="FF66FF66"/>
      </right>
      <top style="thin">
        <color rgb="FF66FF66"/>
      </top>
      <bottom style="thin">
        <color rgb="FF66FF66"/>
      </bottom>
      <diagonal/>
    </border>
    <border>
      <left style="thin">
        <color rgb="FF99FF99"/>
      </left>
      <right style="thin">
        <color rgb="FF99FF99"/>
      </right>
      <top/>
      <bottom style="thin">
        <color rgb="FF99FF99"/>
      </bottom>
      <diagonal/>
    </border>
    <border>
      <left style="thin">
        <color rgb="FFC8C300"/>
      </left>
      <right style="thin">
        <color rgb="FFC8C300"/>
      </right>
      <top style="thin">
        <color rgb="FFC8C300"/>
      </top>
      <bottom style="thin">
        <color rgb="FFC8C300"/>
      </bottom>
      <diagonal/>
    </border>
    <border>
      <left style="thin">
        <color rgb="FFFF3737"/>
      </left>
      <right style="thin">
        <color rgb="FFFF3737"/>
      </right>
      <top style="thin">
        <color rgb="FFFF3737"/>
      </top>
      <bottom style="thin">
        <color rgb="FFFF3737"/>
      </bottom>
      <diagonal/>
    </border>
    <border>
      <left style="thin">
        <color rgb="FFC8C300"/>
      </left>
      <right style="thin">
        <color rgb="FFC8C300"/>
      </right>
      <top style="thin">
        <color rgb="FFC8C300"/>
      </top>
      <bottom/>
      <diagonal/>
    </border>
    <border>
      <left style="thin">
        <color rgb="FFFF6600"/>
      </left>
      <right style="thin">
        <color rgb="FFFF6600"/>
      </right>
      <top style="thin">
        <color rgb="FFFF3737"/>
      </top>
      <bottom style="thin">
        <color rgb="FFFF6600"/>
      </bottom>
      <diagonal/>
    </border>
    <border>
      <left style="thin">
        <color rgb="FFFF6600"/>
      </left>
      <right style="thin">
        <color rgb="FFFF6600"/>
      </right>
      <top style="thin">
        <color rgb="FFFF6600"/>
      </top>
      <bottom style="thin">
        <color rgb="FFFF6600"/>
      </bottom>
      <diagonal/>
    </border>
    <border>
      <left style="thin">
        <color rgb="FFCC6600"/>
      </left>
      <right style="thin">
        <color rgb="FFCC6600"/>
      </right>
      <top style="thin">
        <color rgb="FFFF6600"/>
      </top>
      <bottom style="thin">
        <color rgb="FFCC6600"/>
      </bottom>
      <diagonal/>
    </border>
    <border>
      <left style="thin">
        <color rgb="FFCC6600"/>
      </left>
      <right style="thin">
        <color rgb="FFCC6600"/>
      </right>
      <top style="thin">
        <color rgb="FFCC6600"/>
      </top>
      <bottom style="thin">
        <color rgb="FFCC6600"/>
      </bottom>
      <diagonal/>
    </border>
    <border>
      <left style="thin">
        <color rgb="FFFF9900"/>
      </left>
      <right style="thin">
        <color rgb="FFFF9900"/>
      </right>
      <top style="thin">
        <color rgb="FFFF9900"/>
      </top>
      <bottom style="thin">
        <color rgb="FFFF9900"/>
      </bottom>
      <diagonal/>
    </border>
    <border>
      <left style="thin">
        <color rgb="FFCC6600"/>
      </left>
      <right style="thin">
        <color rgb="FFCC6600"/>
      </right>
      <top style="thin">
        <color rgb="FFCC6600"/>
      </top>
      <bottom/>
      <diagonal/>
    </border>
    <border>
      <left style="thin">
        <color rgb="FFFFCC00"/>
      </left>
      <right style="thin">
        <color rgb="FFFFCC00"/>
      </right>
      <top style="thin">
        <color rgb="FFFFCC00"/>
      </top>
      <bottom style="thin">
        <color rgb="FFFFCC00"/>
      </bottom>
      <diagonal/>
    </border>
    <border>
      <left style="thin">
        <color rgb="FFFF9900"/>
      </left>
      <right style="thin">
        <color rgb="FFFF9900"/>
      </right>
      <top style="thin">
        <color rgb="FFFF9900"/>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39994506668294322"/>
      </left>
      <right style="thin">
        <color theme="5" tint="0.39994506668294322"/>
      </right>
      <top/>
      <bottom style="thin">
        <color theme="5" tint="0.39994506668294322"/>
      </bottom>
      <diagonal/>
    </border>
    <border>
      <left style="thin">
        <color theme="3" tint="0.59996337778862885"/>
      </left>
      <right style="thin">
        <color theme="3" tint="0.59996337778862885"/>
      </right>
      <top style="thin">
        <color theme="3" tint="0.59996337778862885"/>
      </top>
      <bottom/>
      <diagonal/>
    </border>
    <border>
      <left style="thin">
        <color rgb="FFFFCC66"/>
      </left>
      <right style="thin">
        <color rgb="FFFFCC66"/>
      </right>
      <top style="thin">
        <color rgb="FFFFCC66"/>
      </top>
      <bottom style="thin">
        <color rgb="FFFFCC66"/>
      </bottom>
      <diagonal/>
    </border>
    <border>
      <left style="thin">
        <color rgb="FFFFCC66"/>
      </left>
      <right style="thin">
        <color rgb="FFFFCC66"/>
      </right>
      <top style="thin">
        <color rgb="FFFFCC66"/>
      </top>
      <bottom/>
      <diagonal/>
    </border>
    <border>
      <left style="thin">
        <color rgb="FF66FF66"/>
      </left>
      <right style="thin">
        <color rgb="FF66FF66"/>
      </right>
      <top style="thin">
        <color rgb="FF66FF66"/>
      </top>
      <bottom/>
      <diagonal/>
    </border>
    <border>
      <left style="thin">
        <color rgb="FF66FF66"/>
      </left>
      <right style="thin">
        <color rgb="FF66FF66"/>
      </right>
      <top/>
      <bottom/>
      <diagonal/>
    </border>
    <border>
      <left style="thin">
        <color rgb="FF66FF66"/>
      </left>
      <right style="thin">
        <color rgb="FF66FF66"/>
      </right>
      <top/>
      <bottom style="thin">
        <color rgb="FF66FF66"/>
      </bottom>
      <diagonal/>
    </border>
    <border>
      <left style="double">
        <color indexed="64"/>
      </left>
      <right style="thin">
        <color rgb="FF66FF66"/>
      </right>
      <top style="dashed">
        <color indexed="64"/>
      </top>
      <bottom/>
      <diagonal/>
    </border>
    <border>
      <left style="thin">
        <color theme="4" tint="0.59996337778862885"/>
      </left>
      <right style="thin">
        <color theme="4" tint="0.59996337778862885"/>
      </right>
      <top style="thin">
        <color theme="8" tint="0.59996337778862885"/>
      </top>
      <bottom/>
      <diagonal/>
    </border>
    <border>
      <left style="thin">
        <color theme="4" tint="0.59996337778862885"/>
      </left>
      <right style="thin">
        <color theme="4" tint="0.59996337778862885"/>
      </right>
      <top/>
      <bottom/>
      <diagonal/>
    </border>
    <border>
      <left style="thin">
        <color theme="0"/>
      </left>
      <right style="thin">
        <color theme="0"/>
      </right>
      <top style="thin">
        <color theme="0"/>
      </top>
      <bottom style="thin">
        <color theme="0"/>
      </bottom>
      <diagonal/>
    </border>
    <border>
      <left style="double">
        <color indexed="64"/>
      </left>
      <right/>
      <top style="dashed">
        <color indexed="64"/>
      </top>
      <bottom/>
      <diagonal/>
    </border>
    <border>
      <left style="thin">
        <color rgb="FFFFCC00"/>
      </left>
      <right style="thin">
        <color rgb="FFFFCC00"/>
      </right>
      <top style="thin">
        <color rgb="FFFFCC00"/>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3" tint="0.59996337778862885"/>
      </left>
      <right style="thin">
        <color theme="3" tint="0.59996337778862885"/>
      </right>
      <top/>
      <bottom/>
      <diagonal/>
    </border>
    <border>
      <left style="thin">
        <color theme="3" tint="0.59996337778862885"/>
      </left>
      <right style="thin">
        <color theme="3" tint="0.59996337778862885"/>
      </right>
      <top/>
      <bottom style="thin">
        <color theme="3" tint="0.59996337778862885"/>
      </bottom>
      <diagonal/>
    </border>
    <border>
      <left style="thin">
        <color rgb="FFC8C300"/>
      </left>
      <right style="thin">
        <color rgb="FFC8C300"/>
      </right>
      <top/>
      <bottom/>
      <diagonal/>
    </border>
    <border>
      <left style="thin">
        <color rgb="FFC8C300"/>
      </left>
      <right style="thin">
        <color rgb="FFC8C300"/>
      </right>
      <top/>
      <bottom style="thin">
        <color rgb="FFC8C300"/>
      </bottom>
      <diagonal/>
    </border>
    <border>
      <left style="thin">
        <color rgb="FFC8C300"/>
      </left>
      <right style="thin">
        <color rgb="FFC8C300"/>
      </right>
      <top/>
      <bottom style="thin">
        <color rgb="FFFF3737"/>
      </bottom>
      <diagonal/>
    </border>
    <border>
      <left style="thin">
        <color rgb="FFFFCC66"/>
      </left>
      <right/>
      <top style="thin">
        <color rgb="FFFFCC66"/>
      </top>
      <bottom/>
      <diagonal/>
    </border>
    <border>
      <left/>
      <right/>
      <top style="thin">
        <color rgb="FFFFCC66"/>
      </top>
      <bottom/>
      <diagonal/>
    </border>
    <border>
      <left/>
      <right style="thin">
        <color rgb="FFFFCC66"/>
      </right>
      <top style="thin">
        <color rgb="FFFFCC66"/>
      </top>
      <bottom/>
      <diagonal/>
    </border>
    <border>
      <left style="thin">
        <color rgb="FFFFCC66"/>
      </left>
      <right/>
      <top/>
      <bottom style="thin">
        <color rgb="FFFFCC66"/>
      </bottom>
      <diagonal/>
    </border>
    <border>
      <left/>
      <right/>
      <top/>
      <bottom style="thin">
        <color rgb="FFFFCC66"/>
      </bottom>
      <diagonal/>
    </border>
    <border>
      <left/>
      <right style="thin">
        <color rgb="FFFFCC66"/>
      </right>
      <top/>
      <bottom style="thin">
        <color rgb="FFFFCC66"/>
      </bottom>
      <diagonal/>
    </border>
    <border>
      <left style="thin">
        <color rgb="FF66FF66"/>
      </left>
      <right/>
      <top style="thin">
        <color rgb="FF66FF66"/>
      </top>
      <bottom style="thin">
        <color rgb="FF66FF66"/>
      </bottom>
      <diagonal/>
    </border>
    <border>
      <left/>
      <right/>
      <top style="thin">
        <color rgb="FF66FF66"/>
      </top>
      <bottom style="thin">
        <color rgb="FF66FF66"/>
      </bottom>
      <diagonal/>
    </border>
    <border>
      <left/>
      <right style="thin">
        <color rgb="FF66FF66"/>
      </right>
      <top style="thin">
        <color rgb="FF66FF66"/>
      </top>
      <bottom style="thin">
        <color rgb="FF66FF66"/>
      </bottom>
      <diagonal/>
    </border>
    <border>
      <left style="thin">
        <color rgb="FF66FF66"/>
      </left>
      <right/>
      <top style="thin">
        <color rgb="FF66FF66"/>
      </top>
      <bottom/>
      <diagonal/>
    </border>
    <border>
      <left/>
      <right/>
      <top style="thin">
        <color rgb="FF66FF66"/>
      </top>
      <bottom/>
      <diagonal/>
    </border>
    <border>
      <left/>
      <right style="thin">
        <color rgb="FF66FF66"/>
      </right>
      <top style="thin">
        <color rgb="FF66FF66"/>
      </top>
      <bottom/>
      <diagonal/>
    </border>
    <border>
      <left style="thin">
        <color rgb="FF66FF66"/>
      </left>
      <right/>
      <top/>
      <bottom style="thin">
        <color rgb="FF66FF66"/>
      </bottom>
      <diagonal/>
    </border>
    <border>
      <left/>
      <right/>
      <top/>
      <bottom style="thin">
        <color rgb="FF66FF66"/>
      </bottom>
      <diagonal/>
    </border>
    <border>
      <left/>
      <right style="thin">
        <color rgb="FF66FF66"/>
      </right>
      <top/>
      <bottom style="thin">
        <color rgb="FF66FF66"/>
      </bottom>
      <diagonal/>
    </border>
    <border>
      <left/>
      <right/>
      <top/>
      <bottom style="thin">
        <color theme="3" tint="0.59996337778862885"/>
      </bottom>
      <diagonal/>
    </border>
    <border>
      <left style="thin">
        <color rgb="FFFF6600"/>
      </left>
      <right style="thin">
        <color rgb="FFFF6600"/>
      </right>
      <top style="thin">
        <color rgb="FFFF3737"/>
      </top>
      <bottom/>
      <diagonal/>
    </border>
    <border>
      <left style="thin">
        <color rgb="FFFF6600"/>
      </left>
      <right style="thin">
        <color rgb="FFFF6600"/>
      </right>
      <top/>
      <bottom style="thin">
        <color rgb="FFFF6600"/>
      </bottom>
      <diagonal/>
    </border>
    <border>
      <left style="thin">
        <color rgb="FFFF6600"/>
      </left>
      <right style="thin">
        <color rgb="FFFF6600"/>
      </right>
      <top style="thin">
        <color rgb="FFFF6600"/>
      </top>
      <bottom/>
      <diagonal/>
    </border>
    <border>
      <left style="thin">
        <color rgb="FFFF6600"/>
      </left>
      <right/>
      <top style="thin">
        <color rgb="FFFF6600"/>
      </top>
      <bottom/>
      <diagonal/>
    </border>
    <border>
      <left/>
      <right style="thin">
        <color rgb="FFFF6600"/>
      </right>
      <top style="thin">
        <color rgb="FFFF6600"/>
      </top>
      <bottom/>
      <diagonal/>
    </border>
    <border>
      <left style="thin">
        <color rgb="FFFF6600"/>
      </left>
      <right/>
      <top/>
      <bottom style="thin">
        <color rgb="FFFF6600"/>
      </bottom>
      <diagonal/>
    </border>
    <border>
      <left/>
      <right style="thin">
        <color rgb="FFFF6600"/>
      </right>
      <top/>
      <bottom style="thin">
        <color rgb="FFFF6600"/>
      </bottom>
      <diagonal/>
    </border>
    <border>
      <left style="thin">
        <color theme="5" tint="0.39994506668294322"/>
      </left>
      <right style="thin">
        <color theme="5" tint="0.39994506668294322"/>
      </right>
      <top/>
      <bottom/>
      <diagonal/>
    </border>
    <border>
      <left style="thin">
        <color rgb="FFCC6600"/>
      </left>
      <right style="thin">
        <color rgb="FFCC6600"/>
      </right>
      <top/>
      <bottom/>
      <diagonal/>
    </border>
    <border>
      <left style="thin">
        <color rgb="FFCC6600"/>
      </left>
      <right style="thin">
        <color rgb="FFCC6600"/>
      </right>
      <top/>
      <bottom style="thin">
        <color rgb="FFCC6600"/>
      </bottom>
      <diagonal/>
    </border>
    <border>
      <left style="thin">
        <color rgb="FFCC6600"/>
      </left>
      <right style="thin">
        <color rgb="FFCC6600"/>
      </right>
      <top/>
      <bottom style="thin">
        <color rgb="FFFF9900"/>
      </bottom>
      <diagonal/>
    </border>
    <border>
      <left style="thin">
        <color rgb="FFFF9900"/>
      </left>
      <right style="thin">
        <color rgb="FFFF9900"/>
      </right>
      <top/>
      <bottom/>
      <diagonal/>
    </border>
    <border>
      <left style="thin">
        <color rgb="FFFFCC00"/>
      </left>
      <right style="thin">
        <color rgb="FFFFCC00"/>
      </right>
      <top/>
      <bottom/>
      <diagonal/>
    </border>
    <border>
      <left style="thin">
        <color rgb="FFFFCC00"/>
      </left>
      <right style="thin">
        <color rgb="FFFFCC00"/>
      </right>
      <top/>
      <bottom style="thin">
        <color rgb="FFFFCC00"/>
      </bottom>
      <diagonal/>
    </border>
    <border>
      <left style="thin">
        <color rgb="FFFF3737"/>
      </left>
      <right style="thin">
        <color rgb="FFFF3737"/>
      </right>
      <top style="thin">
        <color rgb="FFFF3737"/>
      </top>
      <bottom/>
      <diagonal/>
    </border>
    <border>
      <left style="thin">
        <color rgb="FFFF3737"/>
      </left>
      <right style="thin">
        <color rgb="FFFF3737"/>
      </right>
      <top/>
      <bottom style="thin">
        <color rgb="FFFF3737"/>
      </bottom>
      <diagonal/>
    </border>
    <border>
      <left style="thin">
        <color rgb="FFFF3737"/>
      </left>
      <right style="thin">
        <color rgb="FFFF3737"/>
      </right>
      <top/>
      <bottom/>
      <diagonal/>
    </border>
    <border>
      <left style="thin">
        <color rgb="FFFFCC66"/>
      </left>
      <right style="thin">
        <color rgb="FFFFCC66"/>
      </right>
      <top/>
      <bottom style="thin">
        <color rgb="FFFFCC66"/>
      </bottom>
      <diagonal/>
    </border>
    <border>
      <left style="thin">
        <color rgb="FFFFCC66"/>
      </left>
      <right style="thin">
        <color rgb="FFFFCC66"/>
      </right>
      <top/>
      <bottom/>
      <diagonal/>
    </border>
    <border>
      <left style="thin">
        <color rgb="FFFFCC66"/>
      </left>
      <right style="thin">
        <color rgb="FFFFCC66"/>
      </right>
      <top/>
      <bottom style="thin">
        <color rgb="FF66FF66"/>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style="thin">
        <color theme="0"/>
      </right>
      <top style="thin">
        <color theme="0"/>
      </top>
      <bottom/>
      <diagonal/>
    </border>
    <border>
      <left style="thin">
        <color theme="0"/>
      </left>
      <right style="thin">
        <color theme="0"/>
      </right>
      <top style="thin">
        <color theme="0"/>
      </top>
      <bottom/>
      <diagonal/>
    </border>
    <border>
      <left style="double">
        <color indexed="64"/>
      </left>
      <right/>
      <top/>
      <bottom style="dashed">
        <color indexed="64"/>
      </bottom>
      <diagonal/>
    </border>
    <border>
      <left/>
      <right style="thin">
        <color theme="0"/>
      </right>
      <top/>
      <bottom style="thin">
        <color theme="0"/>
      </bottom>
      <diagonal/>
    </border>
    <border>
      <left style="thin">
        <color rgb="FFFFC000"/>
      </left>
      <right/>
      <top/>
      <bottom/>
      <diagonal/>
    </border>
    <border>
      <left style="thin">
        <color rgb="FFFFC000"/>
      </left>
      <right style="thin">
        <color rgb="FFFFC000"/>
      </right>
      <top/>
      <bottom style="thin">
        <color rgb="FF66FF66"/>
      </bottom>
      <diagonal/>
    </border>
    <border>
      <left style="thin">
        <color rgb="FFFFC000"/>
      </left>
      <right style="thin">
        <color rgb="FFFFC000"/>
      </right>
      <top/>
      <bottom/>
      <diagonal/>
    </border>
    <border>
      <left style="thin">
        <color rgb="FFFFC000"/>
      </left>
      <right style="thin">
        <color rgb="FFFFC000"/>
      </right>
      <top style="thin">
        <color rgb="FFFFC000"/>
      </top>
      <bottom/>
      <diagonal/>
    </border>
    <border>
      <left style="thin">
        <color rgb="FFFFC000"/>
      </left>
      <right style="thin">
        <color rgb="FFFFC000"/>
      </right>
      <top/>
      <bottom style="thin">
        <color rgb="FFFFC000"/>
      </bottom>
      <diagonal/>
    </border>
    <border>
      <left/>
      <right style="thin">
        <color rgb="FF66FF66"/>
      </right>
      <top/>
      <bottom/>
      <diagonal/>
    </border>
    <border>
      <left style="thin">
        <color rgb="FF66FF66"/>
      </left>
      <right style="thin">
        <color rgb="FFFFC000"/>
      </right>
      <top style="thin">
        <color rgb="FF66FF66"/>
      </top>
      <bottom/>
      <diagonal/>
    </border>
    <border>
      <left style="thin">
        <color rgb="FF66FF66"/>
      </left>
      <right style="thin">
        <color rgb="FFFFC000"/>
      </right>
      <top/>
      <bottom style="thin">
        <color rgb="FF66FF66"/>
      </bottom>
      <diagonal/>
    </border>
    <border>
      <left style="thin">
        <color rgb="FF66FF66"/>
      </left>
      <right style="thin">
        <color rgb="FFFFC000"/>
      </right>
      <top style="thin">
        <color rgb="FF66FF66"/>
      </top>
      <bottom style="thin">
        <color rgb="FF66FF66"/>
      </bottom>
      <diagonal/>
    </border>
    <border>
      <left style="thin">
        <color rgb="FFFFC000"/>
      </left>
      <right style="thin">
        <color rgb="FFFFC000"/>
      </right>
      <top style="thin">
        <color rgb="FF66FF66"/>
      </top>
      <bottom/>
      <diagonal/>
    </border>
    <border>
      <left style="thin">
        <color rgb="FF66FF66"/>
      </left>
      <right style="thin">
        <color rgb="FF66FF66"/>
      </right>
      <top style="thin">
        <color rgb="FFFFC000"/>
      </top>
      <bottom style="thin">
        <color rgb="FF66FF66"/>
      </bottom>
      <diagonal/>
    </border>
    <border>
      <left style="thin">
        <color rgb="FF66FF66"/>
      </left>
      <right style="thin">
        <color rgb="FFFFC000"/>
      </right>
      <top style="thin">
        <color rgb="FFFFC000"/>
      </top>
      <bottom style="thin">
        <color rgb="FF66FF66"/>
      </bottom>
      <diagonal/>
    </border>
    <border>
      <left style="thin">
        <color rgb="FF66FF66"/>
      </left>
      <right style="thin">
        <color rgb="FF66FF66"/>
      </right>
      <top/>
      <bottom style="thin">
        <color rgb="FFFFC000"/>
      </bottom>
      <diagonal/>
    </border>
    <border>
      <left style="thin">
        <color rgb="FF66FF66"/>
      </left>
      <right style="thin">
        <color rgb="FFFFC000"/>
      </right>
      <top/>
      <bottom style="thin">
        <color rgb="FFFFC000"/>
      </bottom>
      <diagonal/>
    </border>
    <border>
      <left style="thin">
        <color rgb="FF00B050"/>
      </left>
      <right style="thin">
        <color rgb="FF00B050"/>
      </right>
      <top/>
      <bottom/>
      <diagonal/>
    </border>
    <border>
      <left style="thin">
        <color rgb="FFFFC000"/>
      </left>
      <right/>
      <top style="thin">
        <color rgb="FF66FF66"/>
      </top>
      <bottom/>
      <diagonal/>
    </border>
    <border>
      <left style="thin">
        <color rgb="FFFFC000"/>
      </left>
      <right/>
      <top/>
      <bottom style="thin">
        <color rgb="FF66FF66"/>
      </bottom>
      <diagonal/>
    </border>
    <border>
      <left style="thin">
        <color rgb="FF66FF66"/>
      </left>
      <right/>
      <top/>
      <bottom/>
      <diagonal/>
    </border>
    <border>
      <left style="thin">
        <color rgb="FF00B050"/>
      </left>
      <right/>
      <top style="thin">
        <color rgb="FF00B050"/>
      </top>
      <bottom/>
      <diagonal/>
    </border>
    <border>
      <left/>
      <right style="thin">
        <color rgb="FF00B050"/>
      </right>
      <top style="thin">
        <color rgb="FF00B050"/>
      </top>
      <bottom/>
      <diagonal/>
    </border>
    <border>
      <left style="thin">
        <color rgb="FFFFC000"/>
      </left>
      <right style="thin">
        <color rgb="FF66FF66"/>
      </right>
      <top style="thin">
        <color rgb="FFFFC000"/>
      </top>
      <bottom/>
      <diagonal/>
    </border>
    <border>
      <left style="thin">
        <color rgb="FFFFC000"/>
      </left>
      <right style="thin">
        <color rgb="FF66FF66"/>
      </right>
      <top/>
      <bottom/>
      <diagonal/>
    </border>
    <border>
      <left style="thin">
        <color rgb="FFFFC000"/>
      </left>
      <right style="thin">
        <color rgb="FF66FF66"/>
      </right>
      <top/>
      <bottom style="thin">
        <color rgb="FFFFC000"/>
      </bottom>
      <diagonal/>
    </border>
    <border>
      <left style="thin">
        <color theme="5" tint="0.39994506668294322"/>
      </left>
      <right/>
      <top style="thin">
        <color theme="5" tint="0.39994506668294322"/>
      </top>
      <bottom style="thin">
        <color theme="5" tint="0.39994506668294322"/>
      </bottom>
      <diagonal/>
    </border>
    <border>
      <left/>
      <right style="thin">
        <color theme="5" tint="0.39994506668294322"/>
      </right>
      <top style="thin">
        <color theme="5" tint="0.39994506668294322"/>
      </top>
      <bottom/>
      <diagonal/>
    </border>
    <border>
      <left/>
      <right style="thin">
        <color theme="5" tint="0.39994506668294322"/>
      </right>
      <top/>
      <bottom/>
      <diagonal/>
    </border>
    <border>
      <left style="thin">
        <color theme="5" tint="0.39994506668294322"/>
      </left>
      <right style="thin">
        <color theme="5" tint="0.39994506668294322"/>
      </right>
      <top/>
      <bottom style="thin">
        <color rgb="FFEA42D6"/>
      </bottom>
      <diagonal/>
    </border>
    <border>
      <left/>
      <right style="thin">
        <color rgb="FFFFC000"/>
      </right>
      <top style="thin">
        <color rgb="FF66FF66"/>
      </top>
      <bottom style="thin">
        <color rgb="FF66FF66"/>
      </bottom>
      <diagonal/>
    </border>
    <border>
      <left/>
      <right/>
      <top style="thin">
        <color theme="5" tint="0.39994506668294322"/>
      </top>
      <bottom/>
      <diagonal/>
    </border>
    <border>
      <left/>
      <right/>
      <top/>
      <bottom style="thin">
        <color theme="5" tint="0.39994506668294322"/>
      </bottom>
      <diagonal/>
    </border>
    <border>
      <left style="thin">
        <color theme="5" tint="0.59996337778862885"/>
      </left>
      <right style="thin">
        <color theme="5" tint="0.59996337778862885"/>
      </right>
      <top style="thin">
        <color theme="5" tint="0.59996337778862885"/>
      </top>
      <bottom/>
      <diagonal/>
    </border>
    <border>
      <left style="thin">
        <color rgb="FF66FF66"/>
      </left>
      <right style="thin">
        <color rgb="FF66FF66"/>
      </right>
      <top style="thin">
        <color rgb="FF66FF66"/>
      </top>
      <bottom style="thin">
        <color rgb="FFC8C300"/>
      </bottom>
      <diagonal/>
    </border>
    <border>
      <left style="thin">
        <color rgb="FF99FF99"/>
      </left>
      <right/>
      <top/>
      <bottom style="thin">
        <color rgb="FF99FF99"/>
      </bottom>
      <diagonal/>
    </border>
    <border>
      <left style="thin">
        <color rgb="FF99FF99"/>
      </left>
      <right/>
      <top style="thin">
        <color rgb="FF99FF99"/>
      </top>
      <bottom style="thin">
        <color rgb="FF99FF99"/>
      </bottom>
      <diagonal/>
    </border>
    <border>
      <left style="thin">
        <color rgb="FF66FF66"/>
      </left>
      <right style="thin">
        <color rgb="FF66FF66"/>
      </right>
      <top/>
      <bottom style="thin">
        <color rgb="FFC8C300"/>
      </bottom>
      <diagonal/>
    </border>
    <border>
      <left/>
      <right/>
      <top/>
      <bottom style="thin">
        <color rgb="FFC8C300"/>
      </bottom>
      <diagonal/>
    </border>
    <border>
      <left style="thin">
        <color rgb="FFFF6600"/>
      </left>
      <right style="thin">
        <color rgb="FFFF6600"/>
      </right>
      <top/>
      <bottom/>
      <diagonal/>
    </border>
    <border>
      <left style="thin">
        <color rgb="FFFF9900"/>
      </left>
      <right style="thin">
        <color rgb="FFFF9900"/>
      </right>
      <top/>
      <bottom style="thin">
        <color rgb="FFFF9900"/>
      </bottom>
      <diagonal/>
    </border>
    <border>
      <left/>
      <right/>
      <top style="thin">
        <color rgb="FF00B050"/>
      </top>
      <bottom style="thin">
        <color theme="3" tint="0.39994506668294322"/>
      </bottom>
      <diagonal/>
    </border>
    <border>
      <left style="thin">
        <color theme="8" tint="0.59996337778862885"/>
      </left>
      <right style="thin">
        <color theme="4" tint="0.59996337778862885"/>
      </right>
      <top/>
      <bottom style="thin">
        <color theme="4" tint="0.59996337778862885"/>
      </bottom>
      <diagonal/>
    </border>
    <border>
      <left style="thin">
        <color theme="4" tint="0.59996337778862885"/>
      </left>
      <right style="thin">
        <color theme="8" tint="0.59996337778862885"/>
      </right>
      <top/>
      <bottom style="thin">
        <color theme="4" tint="0.59996337778862885"/>
      </bottom>
      <diagonal/>
    </border>
    <border>
      <left/>
      <right style="thin">
        <color theme="5" tint="0.39994506668294322"/>
      </right>
      <top/>
      <bottom style="thin">
        <color theme="5" tint="0.39994506668294322"/>
      </bottom>
      <diagonal/>
    </border>
    <border>
      <left/>
      <right/>
      <top style="thin">
        <color rgb="FFC8C300"/>
      </top>
      <bottom/>
      <diagonal/>
    </border>
    <border>
      <left style="thin">
        <color rgb="FF66FF66"/>
      </left>
      <right/>
      <top/>
      <bottom style="thin">
        <color rgb="FFC8C300"/>
      </bottom>
      <diagonal/>
    </border>
    <border>
      <left/>
      <right style="thin">
        <color theme="5" tint="0.39994506668294322"/>
      </right>
      <top style="thin">
        <color theme="5" tint="0.39994506668294322"/>
      </top>
      <bottom style="thin">
        <color theme="5" tint="0.39994506668294322"/>
      </bottom>
      <diagonal/>
    </border>
    <border>
      <left style="thin">
        <color theme="5" tint="0.59996337778862885"/>
      </left>
      <right/>
      <top style="thin">
        <color theme="5" tint="0.59996337778862885"/>
      </top>
      <bottom style="thin">
        <color theme="5" tint="0.59996337778862885"/>
      </bottom>
      <diagonal/>
    </border>
    <border>
      <left/>
      <right style="thin">
        <color theme="5" tint="0.59996337778862885"/>
      </right>
      <top style="thin">
        <color theme="5" tint="0.59996337778862885"/>
      </top>
      <bottom style="thin">
        <color theme="5" tint="0.59996337778862885"/>
      </bottom>
      <diagonal/>
    </border>
    <border>
      <left style="thin">
        <color rgb="FFFF9900"/>
      </left>
      <right/>
      <top style="thin">
        <color rgb="FFFF9900"/>
      </top>
      <bottom style="thin">
        <color rgb="FFFF9900"/>
      </bottom>
      <diagonal/>
    </border>
    <border>
      <left/>
      <right style="thin">
        <color rgb="FFFF9900"/>
      </right>
      <top style="thin">
        <color rgb="FFFF9900"/>
      </top>
      <bottom style="thin">
        <color rgb="FFFF9900"/>
      </bottom>
      <diagonal/>
    </border>
    <border>
      <left/>
      <right/>
      <top style="thin">
        <color theme="4" tint="0.59996337778862885"/>
      </top>
      <bottom/>
      <diagonal/>
    </border>
    <border>
      <left/>
      <right/>
      <top style="thin">
        <color theme="8" tint="0.59996337778862885"/>
      </top>
      <bottom/>
      <diagonal/>
    </border>
    <border>
      <left style="thin">
        <color rgb="FFFF6600"/>
      </left>
      <right/>
      <top/>
      <bottom/>
      <diagonal/>
    </border>
    <border>
      <left/>
      <right style="thin">
        <color rgb="FFFF6600"/>
      </right>
      <top/>
      <bottom/>
      <diagonal/>
    </border>
    <border>
      <left/>
      <right/>
      <top/>
      <bottom style="thin">
        <color theme="5" tint="0.59996337778862885"/>
      </bottom>
      <diagonal/>
    </border>
    <border>
      <left style="thin">
        <color theme="0"/>
      </left>
      <right style="thin">
        <color theme="0"/>
      </right>
      <top style="thin">
        <color theme="5" tint="0.39997558519241921"/>
      </top>
      <bottom style="thin">
        <color theme="0"/>
      </bottom>
      <diagonal/>
    </border>
    <border>
      <left style="thin">
        <color theme="0"/>
      </left>
      <right style="thin">
        <color theme="0"/>
      </right>
      <top/>
      <bottom/>
      <diagonal/>
    </border>
    <border>
      <left/>
      <right style="thin">
        <color theme="5" tint="0.39994506668294322"/>
      </right>
      <top style="thin">
        <color theme="5" tint="0.59996337778862885"/>
      </top>
      <bottom style="thin">
        <color theme="5" tint="0.5999633777886288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indexed="64"/>
      </top>
      <bottom style="thin">
        <color rgb="FF00B050"/>
      </bottom>
      <diagonal/>
    </border>
    <border>
      <left/>
      <right/>
      <top style="thin">
        <color rgb="FF00B050"/>
      </top>
      <bottom style="thin">
        <color indexed="64"/>
      </bottom>
      <diagonal/>
    </border>
    <border>
      <left/>
      <right/>
      <top style="thin">
        <color indexed="64"/>
      </top>
      <bottom style="thin">
        <color indexed="64"/>
      </bottom>
      <diagonal/>
    </border>
    <border>
      <left style="thin">
        <color rgb="FF00B050"/>
      </left>
      <right style="thin">
        <color rgb="FF00B050"/>
      </right>
      <top/>
      <bottom style="thin">
        <color rgb="FF00B050"/>
      </bottom>
      <diagonal/>
    </border>
    <border>
      <left style="thin">
        <color rgb="FF00B050"/>
      </left>
      <right/>
      <top/>
      <bottom style="thin">
        <color rgb="FF00B050"/>
      </bottom>
      <diagonal/>
    </border>
    <border>
      <left style="thin">
        <color rgb="FF00B050"/>
      </left>
      <right/>
      <top/>
      <bottom/>
      <diagonal/>
    </border>
    <border>
      <left style="thin">
        <color rgb="FF00B050"/>
      </left>
      <right/>
      <top/>
      <bottom style="thin">
        <color theme="8" tint="0.59996337778862885"/>
      </bottom>
      <diagonal/>
    </border>
    <border>
      <left/>
      <right/>
      <top/>
      <bottom style="thin">
        <color theme="8" tint="0.59996337778862885"/>
      </bottom>
      <diagonal/>
    </border>
    <border>
      <left/>
      <right style="thin">
        <color rgb="FF00B050"/>
      </right>
      <top/>
      <bottom style="thin">
        <color rgb="FF00B050"/>
      </bottom>
      <diagonal/>
    </border>
    <border>
      <left/>
      <right style="thin">
        <color theme="4" tint="0.59996337778862885"/>
      </right>
      <top/>
      <bottom style="thin">
        <color theme="4" tint="0.59996337778862885"/>
      </bottom>
      <diagonal/>
    </border>
    <border>
      <left/>
      <right style="thin">
        <color theme="4" tint="0.59996337778862885"/>
      </right>
      <top style="thin">
        <color theme="4" tint="0.59996337778862885"/>
      </top>
      <bottom style="thin">
        <color theme="4" tint="0.59996337778862885"/>
      </bottom>
      <diagonal/>
    </border>
    <border>
      <left style="thin">
        <color theme="5" tint="0.39994506668294322"/>
      </left>
      <right/>
      <top/>
      <bottom style="thin">
        <color theme="5" tint="0.39994506668294322"/>
      </bottom>
      <diagonal/>
    </border>
    <border>
      <left/>
      <right/>
      <top style="thin">
        <color theme="5" tint="0.39994506668294322"/>
      </top>
      <bottom style="thin">
        <color theme="5" tint="0.39994506668294322"/>
      </bottom>
      <diagonal/>
    </border>
    <border>
      <left style="thin">
        <color theme="5" tint="0.39994506668294322"/>
      </left>
      <right/>
      <top/>
      <bottom/>
      <diagonal/>
    </border>
    <border>
      <left style="thin">
        <color theme="5" tint="0.39994506668294322"/>
      </left>
      <right/>
      <top style="thin">
        <color theme="5" tint="0.59996337778862885"/>
      </top>
      <bottom style="thin">
        <color theme="5" tint="0.59996337778862885"/>
      </bottom>
      <diagonal/>
    </border>
  </borders>
  <cellStyleXfs count="11">
    <xf numFmtId="0" fontId="0" fillId="0" borderId="0"/>
    <xf numFmtId="166" fontId="1" fillId="0" borderId="0" applyFont="0" applyFill="0" applyBorder="0" applyAlignment="0" applyProtection="0"/>
    <xf numFmtId="165" fontId="14" fillId="0" borderId="0" applyFont="0" applyFill="0" applyBorder="0" applyAlignment="0" applyProtection="0"/>
    <xf numFmtId="0" fontId="14" fillId="0" borderId="0"/>
    <xf numFmtId="0" fontId="1" fillId="0" borderId="0"/>
    <xf numFmtId="0" fontId="1" fillId="0" borderId="0"/>
    <xf numFmtId="0" fontId="2" fillId="0" borderId="0"/>
    <xf numFmtId="0" fontId="1" fillId="0" borderId="0"/>
    <xf numFmtId="0" fontId="1" fillId="0" borderId="0"/>
    <xf numFmtId="9" fontId="1" fillId="0" borderId="0" applyFont="0" applyFill="0" applyBorder="0" applyAlignment="0" applyProtection="0"/>
    <xf numFmtId="164" fontId="15" fillId="0" borderId="0" applyFont="0" applyFill="0" applyBorder="0" applyAlignment="0" applyProtection="0"/>
  </cellStyleXfs>
  <cellXfs count="1588">
    <xf numFmtId="0" fontId="0" fillId="0" borderId="0" xfId="0"/>
    <xf numFmtId="0" fontId="3" fillId="0" borderId="0" xfId="0" applyFont="1" applyFill="1" applyBorder="1" applyAlignment="1">
      <alignment vertical="center"/>
    </xf>
    <xf numFmtId="0" fontId="9" fillId="0" borderId="0" xfId="0" applyFont="1" applyFill="1" applyBorder="1" applyAlignment="1">
      <alignment vertical="center"/>
    </xf>
    <xf numFmtId="0" fontId="7" fillId="6" borderId="1" xfId="0" applyFont="1" applyFill="1" applyBorder="1" applyAlignment="1">
      <alignment horizontal="left" vertical="center"/>
    </xf>
    <xf numFmtId="0" fontId="3" fillId="8" borderId="0" xfId="0" applyFont="1" applyFill="1" applyBorder="1" applyAlignment="1">
      <alignment vertical="center"/>
    </xf>
    <xf numFmtId="0" fontId="7" fillId="3" borderId="3" xfId="0" applyFont="1" applyFill="1" applyBorder="1" applyAlignment="1">
      <alignment horizontal="left" vertical="center"/>
    </xf>
    <xf numFmtId="0" fontId="7" fillId="4" borderId="3" xfId="0" applyFont="1" applyFill="1" applyBorder="1" applyAlignment="1">
      <alignment horizontal="left" vertical="center"/>
    </xf>
    <xf numFmtId="0" fontId="7" fillId="5" borderId="3" xfId="0" applyFont="1" applyFill="1" applyBorder="1" applyAlignment="1">
      <alignment horizontal="left" vertical="center"/>
    </xf>
    <xf numFmtId="0" fontId="7" fillId="6" borderId="3" xfId="0" applyFont="1" applyFill="1" applyBorder="1" applyAlignment="1">
      <alignment horizontal="left" vertical="center"/>
    </xf>
    <xf numFmtId="0" fontId="7" fillId="0" borderId="3" xfId="0" applyFont="1" applyFill="1" applyBorder="1" applyAlignment="1">
      <alignment horizontal="left" vertical="center"/>
    </xf>
    <xf numFmtId="3" fontId="9" fillId="0" borderId="4" xfId="0" applyNumberFormat="1" applyFont="1" applyFill="1" applyBorder="1" applyAlignment="1">
      <alignment horizontal="center" vertical="center"/>
    </xf>
    <xf numFmtId="10" fontId="9" fillId="0" borderId="5" xfId="0" applyNumberFormat="1" applyFont="1" applyFill="1" applyBorder="1" applyAlignment="1">
      <alignment horizontal="center" vertical="center"/>
    </xf>
    <xf numFmtId="3" fontId="9" fillId="0" borderId="5" xfId="0" applyNumberFormat="1" applyFont="1" applyFill="1" applyBorder="1" applyAlignment="1">
      <alignment horizontal="right" vertical="center"/>
    </xf>
    <xf numFmtId="3" fontId="9" fillId="0" borderId="5" xfId="0" applyNumberFormat="1" applyFont="1" applyFill="1" applyBorder="1" applyAlignment="1">
      <alignment horizontal="center" vertical="center"/>
    </xf>
    <xf numFmtId="0" fontId="11" fillId="0" borderId="3" xfId="0" applyFont="1" applyFill="1" applyBorder="1" applyAlignment="1">
      <alignment horizontal="center" vertical="center"/>
    </xf>
    <xf numFmtId="0" fontId="9" fillId="0" borderId="7" xfId="0" applyNumberFormat="1" applyFont="1" applyFill="1" applyBorder="1" applyAlignment="1">
      <alignment horizontal="left" vertical="center" wrapText="1"/>
    </xf>
    <xf numFmtId="0" fontId="10" fillId="0" borderId="7" xfId="0" applyFont="1" applyBorder="1" applyAlignment="1">
      <alignment horizontal="right"/>
    </xf>
    <xf numFmtId="3" fontId="9" fillId="0" borderId="7" xfId="0" applyNumberFormat="1" applyFont="1" applyFill="1" applyBorder="1" applyAlignment="1">
      <alignment horizontal="right" vertical="center"/>
    </xf>
    <xf numFmtId="3" fontId="9" fillId="0" borderId="7" xfId="0" applyNumberFormat="1" applyFont="1" applyFill="1" applyBorder="1" applyAlignment="1">
      <alignment horizontal="center" vertical="center"/>
    </xf>
    <xf numFmtId="10" fontId="7" fillId="4" borderId="9" xfId="0" applyNumberFormat="1" applyFont="1" applyFill="1" applyBorder="1" applyAlignment="1">
      <alignment horizontal="center" vertical="center"/>
    </xf>
    <xf numFmtId="10" fontId="7" fillId="5" borderId="9" xfId="0" applyNumberFormat="1" applyFont="1" applyFill="1" applyBorder="1" applyAlignment="1">
      <alignment horizontal="center" vertical="center"/>
    </xf>
    <xf numFmtId="10" fontId="9" fillId="0" borderId="9" xfId="0" applyNumberFormat="1" applyFont="1" applyFill="1" applyBorder="1" applyAlignment="1">
      <alignment horizontal="center" vertical="center"/>
    </xf>
    <xf numFmtId="10" fontId="7" fillId="6" borderId="9" xfId="0" applyNumberFormat="1" applyFont="1" applyFill="1" applyBorder="1" applyAlignment="1">
      <alignment horizontal="center" vertical="center"/>
    </xf>
    <xf numFmtId="166" fontId="9" fillId="0" borderId="7" xfId="0" applyNumberFormat="1" applyFont="1" applyFill="1" applyBorder="1" applyAlignment="1">
      <alignment horizontal="left" vertical="center" wrapText="1"/>
    </xf>
    <xf numFmtId="166" fontId="9" fillId="0" borderId="7" xfId="0" applyNumberFormat="1" applyFont="1" applyFill="1" applyBorder="1" applyAlignment="1">
      <alignment horizontal="justify" vertical="center" wrapText="1"/>
    </xf>
    <xf numFmtId="166" fontId="7" fillId="4" borderId="8" xfId="0" applyNumberFormat="1" applyFont="1" applyFill="1" applyBorder="1" applyAlignment="1">
      <alignment horizontal="left" vertical="center" wrapText="1"/>
    </xf>
    <xf numFmtId="166" fontId="7" fillId="4" borderId="8" xfId="0" applyNumberFormat="1" applyFont="1" applyFill="1" applyBorder="1" applyAlignment="1">
      <alignment horizontal="justify" vertical="center" wrapText="1"/>
    </xf>
    <xf numFmtId="166" fontId="7" fillId="5" borderId="8" xfId="0" applyNumberFormat="1" applyFont="1" applyFill="1" applyBorder="1" applyAlignment="1">
      <alignment horizontal="left" vertical="center" wrapText="1"/>
    </xf>
    <xf numFmtId="166" fontId="7" fillId="5" borderId="8" xfId="0" applyNumberFormat="1" applyFont="1" applyFill="1" applyBorder="1" applyAlignment="1">
      <alignment horizontal="justify" vertical="center" wrapText="1"/>
    </xf>
    <xf numFmtId="166" fontId="9" fillId="0" borderId="8" xfId="0" applyNumberFormat="1" applyFont="1" applyFill="1" applyBorder="1" applyAlignment="1">
      <alignment horizontal="left" vertical="center" wrapText="1"/>
    </xf>
    <xf numFmtId="166" fontId="9" fillId="0" borderId="8" xfId="0" applyNumberFormat="1" applyFont="1" applyFill="1" applyBorder="1" applyAlignment="1">
      <alignment horizontal="justify" vertical="center" wrapText="1"/>
    </xf>
    <xf numFmtId="166" fontId="7" fillId="6" borderId="8" xfId="0" applyNumberFormat="1" applyFont="1" applyFill="1" applyBorder="1" applyAlignment="1">
      <alignment horizontal="left" vertical="center" wrapText="1"/>
    </xf>
    <xf numFmtId="0" fontId="7" fillId="5" borderId="8" xfId="0" applyFont="1" applyFill="1" applyBorder="1"/>
    <xf numFmtId="166" fontId="7" fillId="6" borderId="8" xfId="0" applyNumberFormat="1" applyFont="1" applyFill="1" applyBorder="1" applyAlignment="1">
      <alignment horizontal="justify" vertical="center" wrapText="1"/>
    </xf>
    <xf numFmtId="0" fontId="7" fillId="6" borderId="8" xfId="0" applyFont="1" applyFill="1" applyBorder="1"/>
    <xf numFmtId="0" fontId="9" fillId="0" borderId="8" xfId="0" applyFont="1" applyBorder="1" applyAlignment="1">
      <alignment horizontal="justify" vertical="center"/>
    </xf>
    <xf numFmtId="0" fontId="7" fillId="4" borderId="8" xfId="0" applyNumberFormat="1" applyFont="1" applyFill="1" applyBorder="1" applyAlignment="1">
      <alignment horizontal="left" vertical="center" wrapText="1"/>
    </xf>
    <xf numFmtId="166" fontId="7" fillId="4" borderId="8" xfId="0" applyNumberFormat="1" applyFont="1" applyFill="1" applyBorder="1" applyAlignment="1">
      <alignment horizontal="right" vertical="center" wrapText="1"/>
    </xf>
    <xf numFmtId="3" fontId="7" fillId="4" borderId="8" xfId="0" applyNumberFormat="1" applyFont="1" applyFill="1" applyBorder="1" applyAlignment="1">
      <alignment horizontal="right" vertical="center"/>
    </xf>
    <xf numFmtId="3" fontId="7" fillId="4" borderId="8" xfId="0" applyNumberFormat="1" applyFont="1" applyFill="1" applyBorder="1" applyAlignment="1">
      <alignment horizontal="center" vertical="center"/>
    </xf>
    <xf numFmtId="0" fontId="7" fillId="5" borderId="8" xfId="0" applyNumberFormat="1" applyFont="1" applyFill="1" applyBorder="1" applyAlignment="1">
      <alignment horizontal="left" vertical="center" wrapText="1"/>
    </xf>
    <xf numFmtId="166" fontId="7" fillId="5" borderId="8" xfId="0" applyNumberFormat="1" applyFont="1" applyFill="1" applyBorder="1" applyAlignment="1">
      <alignment horizontal="right" vertical="center" wrapText="1"/>
    </xf>
    <xf numFmtId="3" fontId="7" fillId="5" borderId="8" xfId="0" applyNumberFormat="1" applyFont="1" applyFill="1" applyBorder="1" applyAlignment="1">
      <alignment horizontal="right" vertical="center"/>
    </xf>
    <xf numFmtId="3" fontId="7" fillId="5" borderId="8" xfId="0" applyNumberFormat="1" applyFont="1" applyFill="1" applyBorder="1" applyAlignment="1">
      <alignment horizontal="center" vertical="center"/>
    </xf>
    <xf numFmtId="0" fontId="9" fillId="0" borderId="8" xfId="0" applyNumberFormat="1" applyFont="1" applyFill="1" applyBorder="1" applyAlignment="1">
      <alignment horizontal="left" vertical="center" wrapText="1"/>
    </xf>
    <xf numFmtId="167" fontId="9" fillId="2" borderId="8" xfId="0" applyNumberFormat="1" applyFont="1" applyFill="1" applyBorder="1" applyAlignment="1">
      <alignment horizontal="right" vertical="center" wrapText="1"/>
    </xf>
    <xf numFmtId="9" fontId="9" fillId="0" borderId="8" xfId="9" applyFont="1" applyFill="1" applyBorder="1" applyAlignment="1">
      <alignment horizontal="right" vertical="center" wrapText="1"/>
    </xf>
    <xf numFmtId="9" fontId="9" fillId="0" borderId="8" xfId="9" applyFont="1" applyFill="1" applyBorder="1" applyAlignment="1">
      <alignment horizontal="center" vertical="center" wrapText="1"/>
    </xf>
    <xf numFmtId="3" fontId="9" fillId="0" borderId="8" xfId="0" applyNumberFormat="1" applyFont="1" applyFill="1" applyBorder="1" applyAlignment="1">
      <alignment horizontal="right" vertical="center"/>
    </xf>
    <xf numFmtId="10" fontId="9" fillId="2" borderId="8" xfId="9" applyNumberFormat="1" applyFont="1" applyFill="1" applyBorder="1" applyAlignment="1">
      <alignment horizontal="right" vertical="center" wrapText="1"/>
    </xf>
    <xf numFmtId="0" fontId="7" fillId="6" borderId="8" xfId="0" applyNumberFormat="1" applyFont="1" applyFill="1" applyBorder="1" applyAlignment="1">
      <alignment horizontal="left" vertical="center" wrapText="1"/>
    </xf>
    <xf numFmtId="166" fontId="7" fillId="6" borderId="8" xfId="0" applyNumberFormat="1" applyFont="1" applyFill="1" applyBorder="1" applyAlignment="1">
      <alignment horizontal="right" vertical="center" wrapText="1"/>
    </xf>
    <xf numFmtId="3" fontId="7" fillId="6" borderId="8" xfId="0" applyNumberFormat="1" applyFont="1" applyFill="1" applyBorder="1" applyAlignment="1">
      <alignment horizontal="right" vertical="center"/>
    </xf>
    <xf numFmtId="3" fontId="7" fillId="6" borderId="8" xfId="0" applyNumberFormat="1" applyFont="1" applyFill="1" applyBorder="1" applyAlignment="1">
      <alignment horizontal="center" vertical="center"/>
    </xf>
    <xf numFmtId="166" fontId="9" fillId="0" borderId="8" xfId="0" applyNumberFormat="1" applyFont="1" applyFill="1" applyBorder="1" applyAlignment="1">
      <alignment horizontal="right" vertical="center" wrapText="1"/>
    </xf>
    <xf numFmtId="3" fontId="9" fillId="0" borderId="8" xfId="0" applyNumberFormat="1" applyFont="1" applyFill="1" applyBorder="1" applyAlignment="1">
      <alignment horizontal="center" vertical="center"/>
    </xf>
    <xf numFmtId="0" fontId="9" fillId="2" borderId="8" xfId="0" applyNumberFormat="1" applyFont="1" applyFill="1" applyBorder="1" applyAlignment="1">
      <alignment horizontal="right" vertical="center" wrapText="1"/>
    </xf>
    <xf numFmtId="9" fontId="9" fillId="0" borderId="8" xfId="9" applyFont="1" applyFill="1" applyBorder="1" applyAlignment="1">
      <alignment horizontal="right" vertical="center"/>
    </xf>
    <xf numFmtId="9" fontId="9" fillId="0" borderId="8" xfId="9" applyFont="1" applyFill="1" applyBorder="1" applyAlignment="1">
      <alignment horizontal="center" vertical="center"/>
    </xf>
    <xf numFmtId="10" fontId="9" fillId="0" borderId="8" xfId="9" applyNumberFormat="1" applyFont="1" applyFill="1" applyBorder="1" applyAlignment="1">
      <alignment horizontal="right" vertical="center" wrapText="1"/>
    </xf>
    <xf numFmtId="10" fontId="9" fillId="0" borderId="8" xfId="0" applyNumberFormat="1" applyFont="1" applyFill="1" applyBorder="1" applyAlignment="1">
      <alignment horizontal="right" vertical="center"/>
    </xf>
    <xf numFmtId="10" fontId="9" fillId="0" borderId="8" xfId="0" applyNumberFormat="1" applyFont="1" applyFill="1" applyBorder="1" applyAlignment="1">
      <alignment horizontal="center" vertical="center"/>
    </xf>
    <xf numFmtId="9" fontId="9" fillId="0" borderId="8" xfId="9" applyNumberFormat="1" applyFont="1" applyFill="1" applyBorder="1" applyAlignment="1">
      <alignment horizontal="right" vertical="center" wrapText="1"/>
    </xf>
    <xf numFmtId="0" fontId="9" fillId="0" borderId="8" xfId="0" applyNumberFormat="1" applyFont="1" applyFill="1" applyBorder="1" applyAlignment="1">
      <alignment horizontal="right" vertical="center" wrapText="1"/>
    </xf>
    <xf numFmtId="3" fontId="5" fillId="0" borderId="10" xfId="0" applyNumberFormat="1" applyFont="1" applyFill="1" applyBorder="1" applyAlignment="1">
      <alignment horizontal="center" vertical="center"/>
    </xf>
    <xf numFmtId="166" fontId="7" fillId="10" borderId="13" xfId="0" applyNumberFormat="1" applyFont="1" applyFill="1" applyBorder="1" applyAlignment="1">
      <alignment horizontal="left" vertical="center" wrapText="1"/>
    </xf>
    <xf numFmtId="166" fontId="7" fillId="10" borderId="4" xfId="0" applyNumberFormat="1" applyFont="1" applyFill="1" applyBorder="1" applyAlignment="1">
      <alignment horizontal="justify" vertical="center" wrapText="1"/>
    </xf>
    <xf numFmtId="10" fontId="7" fillId="10" borderId="4" xfId="0" applyNumberFormat="1" applyFont="1" applyFill="1" applyBorder="1" applyAlignment="1">
      <alignment horizontal="center" vertical="center"/>
    </xf>
    <xf numFmtId="166" fontId="7" fillId="10" borderId="4" xfId="0" applyNumberFormat="1" applyFont="1" applyFill="1" applyBorder="1" applyAlignment="1">
      <alignment horizontal="center" vertical="center" wrapText="1"/>
    </xf>
    <xf numFmtId="166" fontId="7" fillId="10" borderId="4" xfId="0" applyNumberFormat="1" applyFont="1" applyFill="1" applyBorder="1" applyAlignment="1">
      <alignment horizontal="right" vertical="center" wrapText="1"/>
    </xf>
    <xf numFmtId="3" fontId="7" fillId="10" borderId="4" xfId="0" applyNumberFormat="1" applyFont="1" applyFill="1" applyBorder="1" applyAlignment="1">
      <alignment horizontal="right" vertical="center"/>
    </xf>
    <xf numFmtId="3" fontId="7" fillId="10" borderId="4" xfId="0" applyNumberFormat="1" applyFont="1" applyFill="1" applyBorder="1" applyAlignment="1">
      <alignment horizontal="center" vertical="center"/>
    </xf>
    <xf numFmtId="166" fontId="7" fillId="11" borderId="13" xfId="0" applyNumberFormat="1" applyFont="1" applyFill="1" applyBorder="1" applyAlignment="1">
      <alignment horizontal="left" vertical="center" wrapText="1"/>
    </xf>
    <xf numFmtId="166" fontId="7" fillId="11" borderId="4" xfId="0" applyNumberFormat="1" applyFont="1" applyFill="1" applyBorder="1" applyAlignment="1">
      <alignment horizontal="left" vertical="center" wrapText="1"/>
    </xf>
    <xf numFmtId="10" fontId="7" fillId="11" borderId="4" xfId="0" applyNumberFormat="1" applyFont="1" applyFill="1" applyBorder="1" applyAlignment="1">
      <alignment horizontal="center" vertical="center"/>
    </xf>
    <xf numFmtId="166" fontId="7" fillId="11" borderId="4" xfId="0" applyNumberFormat="1" applyFont="1" applyFill="1" applyBorder="1" applyAlignment="1">
      <alignment horizontal="center" vertical="center" wrapText="1"/>
    </xf>
    <xf numFmtId="166" fontId="7" fillId="11" borderId="4" xfId="0" applyNumberFormat="1" applyFont="1" applyFill="1" applyBorder="1" applyAlignment="1">
      <alignment horizontal="right" vertical="center" wrapText="1"/>
    </xf>
    <xf numFmtId="3" fontId="7" fillId="11" borderId="4" xfId="0" applyNumberFormat="1" applyFont="1" applyFill="1" applyBorder="1" applyAlignment="1">
      <alignment horizontal="right" vertical="center"/>
    </xf>
    <xf numFmtId="3" fontId="7" fillId="11" borderId="4" xfId="0" applyNumberFormat="1" applyFont="1" applyFill="1" applyBorder="1" applyAlignment="1">
      <alignment horizontal="center" vertical="center"/>
    </xf>
    <xf numFmtId="166" fontId="7" fillId="12" borderId="16" xfId="0" applyNumberFormat="1" applyFont="1" applyFill="1" applyBorder="1" applyAlignment="1">
      <alignment horizontal="left" vertical="center" wrapText="1"/>
    </xf>
    <xf numFmtId="10" fontId="7" fillId="12" borderId="17" xfId="0" applyNumberFormat="1" applyFont="1" applyFill="1" applyBorder="1" applyAlignment="1">
      <alignment horizontal="center" vertical="center"/>
    </xf>
    <xf numFmtId="166" fontId="7" fillId="12" borderId="16" xfId="0" applyNumberFormat="1" applyFont="1" applyFill="1" applyBorder="1" applyAlignment="1">
      <alignment horizontal="right" vertical="center" wrapText="1"/>
    </xf>
    <xf numFmtId="3" fontId="7" fillId="12" borderId="16" xfId="0" applyNumberFormat="1" applyFont="1" applyFill="1" applyBorder="1" applyAlignment="1">
      <alignment horizontal="right" vertical="center"/>
    </xf>
    <xf numFmtId="3" fontId="7" fillId="12" borderId="16" xfId="0" applyNumberFormat="1" applyFont="1" applyFill="1" applyBorder="1" applyAlignment="1">
      <alignment horizontal="center" vertical="center"/>
    </xf>
    <xf numFmtId="10" fontId="9" fillId="0" borderId="7" xfId="0" applyNumberFormat="1" applyFont="1" applyFill="1" applyBorder="1" applyAlignment="1">
      <alignment horizontal="center" vertical="center"/>
    </xf>
    <xf numFmtId="10" fontId="9" fillId="0" borderId="22" xfId="0" applyNumberFormat="1" applyFont="1" applyFill="1" applyBorder="1" applyAlignment="1">
      <alignment horizontal="center" vertical="center"/>
    </xf>
    <xf numFmtId="0" fontId="9" fillId="0" borderId="22" xfId="0" applyNumberFormat="1" applyFont="1" applyFill="1" applyBorder="1" applyAlignment="1">
      <alignment horizontal="left" vertical="center" wrapText="1"/>
    </xf>
    <xf numFmtId="3" fontId="9" fillId="0" borderId="22" xfId="0" applyNumberFormat="1" applyFont="1" applyFill="1" applyBorder="1" applyAlignment="1">
      <alignment horizontal="right" vertical="center"/>
    </xf>
    <xf numFmtId="10" fontId="9" fillId="0" borderId="24" xfId="0" applyNumberFormat="1" applyFont="1" applyFill="1" applyBorder="1" applyAlignment="1">
      <alignment horizontal="center" vertical="center"/>
    </xf>
    <xf numFmtId="0" fontId="9" fillId="0" borderId="24" xfId="0" applyNumberFormat="1" applyFont="1" applyFill="1" applyBorder="1" applyAlignment="1">
      <alignment horizontal="left" vertical="center" wrapText="1"/>
    </xf>
    <xf numFmtId="10" fontId="7" fillId="14" borderId="23" xfId="0" applyNumberFormat="1" applyFont="1" applyFill="1" applyBorder="1" applyAlignment="1">
      <alignment horizontal="center" vertical="center"/>
    </xf>
    <xf numFmtId="3" fontId="7" fillId="14" borderId="23" xfId="0" applyNumberFormat="1" applyFont="1" applyFill="1" applyBorder="1" applyAlignment="1">
      <alignment horizontal="right" vertical="center"/>
    </xf>
    <xf numFmtId="3" fontId="7" fillId="14" borderId="23" xfId="0" applyNumberFormat="1" applyFont="1" applyFill="1" applyBorder="1" applyAlignment="1">
      <alignment horizontal="center" vertical="center"/>
    </xf>
    <xf numFmtId="166" fontId="7" fillId="15" borderId="23" xfId="0" applyNumberFormat="1" applyFont="1" applyFill="1" applyBorder="1" applyAlignment="1">
      <alignment horizontal="left" vertical="center" wrapText="1"/>
    </xf>
    <xf numFmtId="166" fontId="7" fillId="15" borderId="23" xfId="0" applyNumberFormat="1" applyFont="1" applyFill="1" applyBorder="1" applyAlignment="1">
      <alignment horizontal="justify" vertical="center" wrapText="1"/>
    </xf>
    <xf numFmtId="10" fontId="7" fillId="15" borderId="23" xfId="0" applyNumberFormat="1" applyFont="1" applyFill="1" applyBorder="1" applyAlignment="1">
      <alignment horizontal="center" vertical="center"/>
    </xf>
    <xf numFmtId="0" fontId="7" fillId="15" borderId="23" xfId="0" applyNumberFormat="1" applyFont="1" applyFill="1" applyBorder="1" applyAlignment="1">
      <alignment horizontal="left" vertical="center" wrapText="1"/>
    </xf>
    <xf numFmtId="166" fontId="7" fillId="15" borderId="23" xfId="0" applyNumberFormat="1" applyFont="1" applyFill="1" applyBorder="1" applyAlignment="1">
      <alignment horizontal="right" vertical="center" wrapText="1"/>
    </xf>
    <xf numFmtId="3" fontId="7" fillId="15" borderId="23" xfId="0" applyNumberFormat="1" applyFont="1" applyFill="1" applyBorder="1" applyAlignment="1">
      <alignment horizontal="right" vertical="center"/>
    </xf>
    <xf numFmtId="3" fontId="7" fillId="15" borderId="23" xfId="0" applyNumberFormat="1" applyFont="1" applyFill="1" applyBorder="1" applyAlignment="1">
      <alignment horizontal="center" vertical="center"/>
    </xf>
    <xf numFmtId="166" fontId="9" fillId="0" borderId="23" xfId="0" applyNumberFormat="1" applyFont="1" applyFill="1" applyBorder="1" applyAlignment="1">
      <alignment horizontal="left" vertical="center" wrapText="1"/>
    </xf>
    <xf numFmtId="166" fontId="9" fillId="0" borderId="23" xfId="0" applyNumberFormat="1" applyFont="1" applyFill="1" applyBorder="1" applyAlignment="1">
      <alignment horizontal="justify" vertical="center" wrapText="1"/>
    </xf>
    <xf numFmtId="10" fontId="9" fillId="0" borderId="23" xfId="0" applyNumberFormat="1" applyFont="1" applyFill="1" applyBorder="1" applyAlignment="1">
      <alignment horizontal="center" vertical="center"/>
    </xf>
    <xf numFmtId="0" fontId="9" fillId="0" borderId="23" xfId="0" applyNumberFormat="1" applyFont="1" applyFill="1" applyBorder="1" applyAlignment="1">
      <alignment horizontal="left" vertical="center" wrapText="1"/>
    </xf>
    <xf numFmtId="166" fontId="9" fillId="2" borderId="23" xfId="0" applyNumberFormat="1" applyFont="1" applyFill="1" applyBorder="1" applyAlignment="1">
      <alignment horizontal="right" vertical="center" wrapText="1"/>
    </xf>
    <xf numFmtId="3" fontId="9" fillId="0" borderId="23" xfId="0" applyNumberFormat="1" applyFont="1" applyFill="1" applyBorder="1" applyAlignment="1">
      <alignment horizontal="right" vertical="center"/>
    </xf>
    <xf numFmtId="3" fontId="9" fillId="0" borderId="23" xfId="0" applyNumberFormat="1" applyFont="1" applyFill="1" applyBorder="1" applyAlignment="1">
      <alignment horizontal="center" vertical="center"/>
    </xf>
    <xf numFmtId="0" fontId="7" fillId="16" borderId="23" xfId="0" applyFont="1" applyFill="1" applyBorder="1"/>
    <xf numFmtId="10" fontId="7" fillId="16" borderId="23" xfId="0" applyNumberFormat="1" applyFont="1" applyFill="1" applyBorder="1" applyAlignment="1">
      <alignment horizontal="center" vertical="center"/>
    </xf>
    <xf numFmtId="0" fontId="7" fillId="16" borderId="23" xfId="0" applyNumberFormat="1" applyFont="1" applyFill="1" applyBorder="1" applyAlignment="1">
      <alignment horizontal="left" vertical="center" wrapText="1"/>
    </xf>
    <xf numFmtId="166" fontId="7" fillId="16" borderId="23" xfId="0" applyNumberFormat="1" applyFont="1" applyFill="1" applyBorder="1" applyAlignment="1">
      <alignment horizontal="right" vertical="center" wrapText="1"/>
    </xf>
    <xf numFmtId="3" fontId="7" fillId="16" borderId="23" xfId="0" applyNumberFormat="1" applyFont="1" applyFill="1" applyBorder="1" applyAlignment="1">
      <alignment horizontal="right" vertical="center"/>
    </xf>
    <xf numFmtId="3" fontId="7" fillId="16" borderId="23" xfId="0" applyNumberFormat="1" applyFont="1" applyFill="1" applyBorder="1" applyAlignment="1">
      <alignment horizontal="center" vertical="center"/>
    </xf>
    <xf numFmtId="166" fontId="7" fillId="20" borderId="25" xfId="0" applyNumberFormat="1" applyFont="1" applyFill="1" applyBorder="1" applyAlignment="1">
      <alignment horizontal="left" vertical="center" wrapText="1"/>
    </xf>
    <xf numFmtId="166" fontId="7" fillId="20" borderId="25" xfId="0" applyNumberFormat="1" applyFont="1" applyFill="1" applyBorder="1" applyAlignment="1">
      <alignment horizontal="justify" vertical="center" wrapText="1"/>
    </xf>
    <xf numFmtId="10" fontId="7" fillId="20" borderId="25" xfId="0" applyNumberFormat="1" applyFont="1" applyFill="1" applyBorder="1" applyAlignment="1">
      <alignment horizontal="center" vertical="center"/>
    </xf>
    <xf numFmtId="0" fontId="7" fillId="20" borderId="25" xfId="0" applyNumberFormat="1" applyFont="1" applyFill="1" applyBorder="1" applyAlignment="1">
      <alignment horizontal="left" vertical="center" wrapText="1"/>
    </xf>
    <xf numFmtId="166" fontId="7" fillId="20" borderId="25" xfId="0" applyNumberFormat="1" applyFont="1" applyFill="1" applyBorder="1" applyAlignment="1">
      <alignment horizontal="right" vertical="center" wrapText="1"/>
    </xf>
    <xf numFmtId="3" fontId="7" fillId="20" borderId="25" xfId="0" applyNumberFormat="1" applyFont="1" applyFill="1" applyBorder="1" applyAlignment="1">
      <alignment horizontal="right" vertical="center"/>
    </xf>
    <xf numFmtId="3" fontId="7" fillId="20" borderId="25" xfId="0" applyNumberFormat="1" applyFont="1" applyFill="1" applyBorder="1" applyAlignment="1">
      <alignment horizontal="center" vertical="center"/>
    </xf>
    <xf numFmtId="166" fontId="7" fillId="18" borderId="25" xfId="0" applyNumberFormat="1" applyFont="1" applyFill="1" applyBorder="1" applyAlignment="1">
      <alignment horizontal="left" vertical="center" wrapText="1"/>
    </xf>
    <xf numFmtId="166" fontId="7" fillId="18" borderId="25" xfId="0" applyNumberFormat="1" applyFont="1" applyFill="1" applyBorder="1" applyAlignment="1">
      <alignment horizontal="justify" vertical="center" wrapText="1"/>
    </xf>
    <xf numFmtId="10" fontId="7" fillId="18" borderId="25" xfId="0" applyNumberFormat="1" applyFont="1" applyFill="1" applyBorder="1" applyAlignment="1">
      <alignment horizontal="center" vertical="center"/>
    </xf>
    <xf numFmtId="0" fontId="7" fillId="18" borderId="25" xfId="0" applyNumberFormat="1" applyFont="1" applyFill="1" applyBorder="1" applyAlignment="1">
      <alignment horizontal="left" vertical="center" wrapText="1"/>
    </xf>
    <xf numFmtId="166" fontId="7" fillId="18" borderId="25" xfId="0" applyNumberFormat="1" applyFont="1" applyFill="1" applyBorder="1" applyAlignment="1">
      <alignment horizontal="right" vertical="center" wrapText="1"/>
    </xf>
    <xf numFmtId="3" fontId="7" fillId="18" borderId="25" xfId="0" applyNumberFormat="1" applyFont="1" applyFill="1" applyBorder="1" applyAlignment="1">
      <alignment horizontal="right" vertical="center"/>
    </xf>
    <xf numFmtId="3" fontId="7" fillId="18" borderId="25" xfId="0" applyNumberFormat="1" applyFont="1" applyFill="1" applyBorder="1" applyAlignment="1">
      <alignment horizontal="center" vertical="center"/>
    </xf>
    <xf numFmtId="166" fontId="7" fillId="17" borderId="25" xfId="0" applyNumberFormat="1" applyFont="1" applyFill="1" applyBorder="1" applyAlignment="1">
      <alignment horizontal="left" vertical="center" wrapText="1"/>
    </xf>
    <xf numFmtId="166" fontId="7" fillId="17" borderId="25" xfId="0" applyNumberFormat="1" applyFont="1" applyFill="1" applyBorder="1" applyAlignment="1">
      <alignment horizontal="justify" vertical="center" wrapText="1"/>
    </xf>
    <xf numFmtId="10" fontId="7" fillId="17" borderId="25" xfId="0" applyNumberFormat="1" applyFont="1" applyFill="1" applyBorder="1" applyAlignment="1">
      <alignment horizontal="center" vertical="center"/>
    </xf>
    <xf numFmtId="0" fontId="7" fillId="17" borderId="25" xfId="0" applyNumberFormat="1" applyFont="1" applyFill="1" applyBorder="1" applyAlignment="1">
      <alignment horizontal="left" vertical="center" wrapText="1"/>
    </xf>
    <xf numFmtId="166" fontId="7" fillId="17" borderId="25" xfId="0" applyNumberFormat="1" applyFont="1" applyFill="1" applyBorder="1" applyAlignment="1">
      <alignment horizontal="right" vertical="center" wrapText="1"/>
    </xf>
    <xf numFmtId="3" fontId="7" fillId="17" borderId="25" xfId="0" applyNumberFormat="1" applyFont="1" applyFill="1" applyBorder="1" applyAlignment="1">
      <alignment horizontal="right" vertical="center"/>
    </xf>
    <xf numFmtId="3" fontId="7" fillId="17" borderId="25" xfId="0" applyNumberFormat="1" applyFont="1" applyFill="1" applyBorder="1" applyAlignment="1">
      <alignment horizontal="center" vertical="center"/>
    </xf>
    <xf numFmtId="166" fontId="9" fillId="0" borderId="25" xfId="0" applyNumberFormat="1" applyFont="1" applyFill="1" applyBorder="1" applyAlignment="1">
      <alignment horizontal="left" vertical="center" wrapText="1"/>
    </xf>
    <xf numFmtId="166" fontId="9" fillId="0" borderId="25" xfId="0" applyNumberFormat="1" applyFont="1" applyFill="1" applyBorder="1" applyAlignment="1">
      <alignment horizontal="justify" vertical="center" wrapText="1"/>
    </xf>
    <xf numFmtId="10" fontId="7" fillId="0" borderId="25" xfId="0" applyNumberFormat="1" applyFont="1" applyFill="1" applyBorder="1" applyAlignment="1">
      <alignment horizontal="center" vertical="center"/>
    </xf>
    <xf numFmtId="0" fontId="9" fillId="0" borderId="25" xfId="0" applyNumberFormat="1" applyFont="1" applyFill="1" applyBorder="1" applyAlignment="1">
      <alignment horizontal="left" vertical="center" wrapText="1"/>
    </xf>
    <xf numFmtId="0" fontId="9" fillId="0" borderId="25" xfId="0" applyNumberFormat="1" applyFont="1" applyFill="1" applyBorder="1" applyAlignment="1">
      <alignment horizontal="right" vertical="center" wrapText="1"/>
    </xf>
    <xf numFmtId="3" fontId="9" fillId="0" borderId="25" xfId="0" applyNumberFormat="1" applyFont="1" applyFill="1" applyBorder="1" applyAlignment="1">
      <alignment horizontal="right" vertical="center"/>
    </xf>
    <xf numFmtId="3" fontId="9" fillId="0" borderId="25" xfId="0" applyNumberFormat="1" applyFont="1" applyFill="1" applyBorder="1" applyAlignment="1">
      <alignment horizontal="center" vertical="center"/>
    </xf>
    <xf numFmtId="0" fontId="7" fillId="19" borderId="25" xfId="0" applyFont="1" applyFill="1" applyBorder="1"/>
    <xf numFmtId="10" fontId="7" fillId="19" borderId="25" xfId="0" applyNumberFormat="1" applyFont="1" applyFill="1" applyBorder="1" applyAlignment="1">
      <alignment horizontal="center" vertical="center"/>
    </xf>
    <xf numFmtId="0" fontId="7" fillId="19" borderId="25" xfId="0" applyNumberFormat="1" applyFont="1" applyFill="1" applyBorder="1" applyAlignment="1">
      <alignment horizontal="left" vertical="center" wrapText="1"/>
    </xf>
    <xf numFmtId="166" fontId="7" fillId="19" borderId="25" xfId="0" applyNumberFormat="1" applyFont="1" applyFill="1" applyBorder="1" applyAlignment="1">
      <alignment horizontal="right" vertical="center" wrapText="1"/>
    </xf>
    <xf numFmtId="3" fontId="7" fillId="19" borderId="25" xfId="0" applyNumberFormat="1" applyFont="1" applyFill="1" applyBorder="1" applyAlignment="1">
      <alignment horizontal="right" vertical="center"/>
    </xf>
    <xf numFmtId="3" fontId="7" fillId="19" borderId="25" xfId="0" applyNumberFormat="1" applyFont="1" applyFill="1" applyBorder="1" applyAlignment="1">
      <alignment horizontal="center" vertical="center"/>
    </xf>
    <xf numFmtId="10" fontId="9" fillId="0" borderId="25" xfId="0" applyNumberFormat="1" applyFont="1" applyFill="1" applyBorder="1" applyAlignment="1">
      <alignment horizontal="center" vertical="center"/>
    </xf>
    <xf numFmtId="9" fontId="9" fillId="0" borderId="25" xfId="9" applyFont="1" applyFill="1" applyBorder="1" applyAlignment="1">
      <alignment horizontal="right" vertical="center"/>
    </xf>
    <xf numFmtId="9" fontId="9" fillId="2" borderId="25" xfId="9" applyFont="1" applyFill="1" applyBorder="1" applyAlignment="1">
      <alignment horizontal="right" vertical="center" wrapText="1"/>
    </xf>
    <xf numFmtId="9" fontId="9" fillId="0" borderId="25" xfId="9" applyFont="1" applyFill="1" applyBorder="1" applyAlignment="1">
      <alignment horizontal="center" vertical="center"/>
    </xf>
    <xf numFmtId="0" fontId="9" fillId="2" borderId="25" xfId="0" applyNumberFormat="1" applyFont="1" applyFill="1" applyBorder="1" applyAlignment="1">
      <alignment horizontal="right" vertical="center"/>
    </xf>
    <xf numFmtId="3" fontId="9" fillId="0" borderId="5" xfId="0" applyNumberFormat="1" applyFont="1" applyFill="1" applyBorder="1" applyAlignment="1">
      <alignment horizontal="left" vertical="center" wrapText="1"/>
    </xf>
    <xf numFmtId="3" fontId="7" fillId="21" borderId="20" xfId="0" applyNumberFormat="1" applyFont="1" applyFill="1" applyBorder="1" applyAlignment="1">
      <alignment horizontal="right" vertical="center"/>
    </xf>
    <xf numFmtId="3" fontId="7" fillId="6" borderId="5" xfId="0" applyNumberFormat="1" applyFont="1" applyFill="1" applyBorder="1" applyAlignment="1">
      <alignment horizontal="center" vertical="center"/>
    </xf>
    <xf numFmtId="166" fontId="7" fillId="19" borderId="25" xfId="0" applyNumberFormat="1" applyFont="1" applyFill="1" applyBorder="1" applyAlignment="1">
      <alignment horizontal="justify" vertical="center" wrapText="1"/>
    </xf>
    <xf numFmtId="10" fontId="9" fillId="0" borderId="27" xfId="0" applyNumberFormat="1" applyFont="1" applyFill="1" applyBorder="1" applyAlignment="1">
      <alignment horizontal="center" vertical="center"/>
    </xf>
    <xf numFmtId="0" fontId="9" fillId="0" borderId="27" xfId="0" applyNumberFormat="1" applyFont="1" applyFill="1" applyBorder="1" applyAlignment="1">
      <alignment horizontal="left" vertical="center" wrapText="1"/>
    </xf>
    <xf numFmtId="3" fontId="9" fillId="0" borderId="27" xfId="0" applyNumberFormat="1" applyFont="1" applyFill="1" applyBorder="1" applyAlignment="1">
      <alignment horizontal="right" vertical="center"/>
    </xf>
    <xf numFmtId="166" fontId="7" fillId="22" borderId="26" xfId="0" applyNumberFormat="1" applyFont="1" applyFill="1" applyBorder="1" applyAlignment="1">
      <alignment horizontal="left" vertical="center" wrapText="1"/>
    </xf>
    <xf numFmtId="166" fontId="7" fillId="22" borderId="26" xfId="0" applyNumberFormat="1" applyFont="1" applyFill="1" applyBorder="1" applyAlignment="1">
      <alignment horizontal="justify" vertical="center" wrapText="1"/>
    </xf>
    <xf numFmtId="10" fontId="7" fillId="22" borderId="26" xfId="0" applyNumberFormat="1" applyFont="1" applyFill="1" applyBorder="1" applyAlignment="1">
      <alignment horizontal="center" vertical="center"/>
    </xf>
    <xf numFmtId="0" fontId="7" fillId="22" borderId="26" xfId="0" applyNumberFormat="1" applyFont="1" applyFill="1" applyBorder="1" applyAlignment="1">
      <alignment horizontal="left" vertical="center" wrapText="1"/>
    </xf>
    <xf numFmtId="166" fontId="7" fillId="22" borderId="26" xfId="0" applyNumberFormat="1" applyFont="1" applyFill="1" applyBorder="1" applyAlignment="1">
      <alignment horizontal="right" vertical="center" wrapText="1"/>
    </xf>
    <xf numFmtId="3" fontId="7" fillId="22" borderId="26" xfId="0" applyNumberFormat="1" applyFont="1" applyFill="1" applyBorder="1" applyAlignment="1">
      <alignment horizontal="right" vertical="center"/>
    </xf>
    <xf numFmtId="3" fontId="7" fillId="22" borderId="26" xfId="0" applyNumberFormat="1" applyFont="1" applyFill="1" applyBorder="1" applyAlignment="1">
      <alignment horizontal="center" vertical="center"/>
    </xf>
    <xf numFmtId="166" fontId="7" fillId="23" borderId="26" xfId="0" applyNumberFormat="1" applyFont="1" applyFill="1" applyBorder="1" applyAlignment="1">
      <alignment horizontal="left" vertical="center" wrapText="1"/>
    </xf>
    <xf numFmtId="166" fontId="7" fillId="23" borderId="26" xfId="0" applyNumberFormat="1" applyFont="1" applyFill="1" applyBorder="1" applyAlignment="1">
      <alignment horizontal="justify" vertical="center" wrapText="1"/>
    </xf>
    <xf numFmtId="10" fontId="7" fillId="23" borderId="26" xfId="0" applyNumberFormat="1" applyFont="1" applyFill="1" applyBorder="1" applyAlignment="1">
      <alignment horizontal="center" vertical="center"/>
    </xf>
    <xf numFmtId="0" fontId="7" fillId="23" borderId="26" xfId="0" applyNumberFormat="1" applyFont="1" applyFill="1" applyBorder="1" applyAlignment="1">
      <alignment horizontal="left" vertical="center" wrapText="1"/>
    </xf>
    <xf numFmtId="166" fontId="7" fillId="23" borderId="26" xfId="0" applyNumberFormat="1" applyFont="1" applyFill="1" applyBorder="1" applyAlignment="1">
      <alignment horizontal="right" vertical="center" wrapText="1"/>
    </xf>
    <xf numFmtId="3" fontId="7" fillId="23" borderId="26" xfId="0" applyNumberFormat="1" applyFont="1" applyFill="1" applyBorder="1" applyAlignment="1">
      <alignment horizontal="right" vertical="center"/>
    </xf>
    <xf numFmtId="3" fontId="7" fillId="23" borderId="26" xfId="0" applyNumberFormat="1" applyFont="1" applyFill="1" applyBorder="1" applyAlignment="1">
      <alignment horizontal="center" vertical="center"/>
    </xf>
    <xf numFmtId="166" fontId="7" fillId="24" borderId="26" xfId="0" applyNumberFormat="1" applyFont="1" applyFill="1" applyBorder="1" applyAlignment="1">
      <alignment horizontal="left" vertical="center" wrapText="1"/>
    </xf>
    <xf numFmtId="166" fontId="7" fillId="24" borderId="26" xfId="0" applyNumberFormat="1" applyFont="1" applyFill="1" applyBorder="1" applyAlignment="1">
      <alignment horizontal="justify" vertical="center" wrapText="1"/>
    </xf>
    <xf numFmtId="10" fontId="7" fillId="24" borderId="26" xfId="0" applyNumberFormat="1" applyFont="1" applyFill="1" applyBorder="1" applyAlignment="1">
      <alignment horizontal="center" vertical="center"/>
    </xf>
    <xf numFmtId="0" fontId="7" fillId="24" borderId="26" xfId="0" applyNumberFormat="1" applyFont="1" applyFill="1" applyBorder="1" applyAlignment="1">
      <alignment horizontal="left" vertical="center" wrapText="1"/>
    </xf>
    <xf numFmtId="166" fontId="7" fillId="24" borderId="26" xfId="0" applyNumberFormat="1" applyFont="1" applyFill="1" applyBorder="1" applyAlignment="1">
      <alignment horizontal="right" vertical="center" wrapText="1"/>
    </xf>
    <xf numFmtId="3" fontId="7" fillId="24" borderId="26" xfId="0" applyNumberFormat="1" applyFont="1" applyFill="1" applyBorder="1" applyAlignment="1">
      <alignment horizontal="right" vertical="center"/>
    </xf>
    <xf numFmtId="3" fontId="7" fillId="24" borderId="26" xfId="0" applyNumberFormat="1" applyFont="1" applyFill="1" applyBorder="1" applyAlignment="1">
      <alignment horizontal="center" vertical="center"/>
    </xf>
    <xf numFmtId="166" fontId="9" fillId="0" borderId="26" xfId="0" applyNumberFormat="1" applyFont="1" applyFill="1" applyBorder="1" applyAlignment="1">
      <alignment horizontal="left" vertical="center" wrapText="1"/>
    </xf>
    <xf numFmtId="166" fontId="9" fillId="0" borderId="26" xfId="0" applyNumberFormat="1" applyFont="1" applyFill="1" applyBorder="1" applyAlignment="1">
      <alignment horizontal="justify" vertical="center" wrapText="1"/>
    </xf>
    <xf numFmtId="10" fontId="9" fillId="0" borderId="26" xfId="0" applyNumberFormat="1" applyFont="1" applyFill="1" applyBorder="1" applyAlignment="1">
      <alignment horizontal="center" vertical="center"/>
    </xf>
    <xf numFmtId="0" fontId="9" fillId="0" borderId="26" xfId="0" applyNumberFormat="1" applyFont="1" applyFill="1" applyBorder="1" applyAlignment="1">
      <alignment horizontal="left" vertical="center" wrapText="1"/>
    </xf>
    <xf numFmtId="9" fontId="9" fillId="2" borderId="26" xfId="9" applyFont="1" applyFill="1" applyBorder="1" applyAlignment="1">
      <alignment horizontal="right" vertical="center" wrapText="1"/>
    </xf>
    <xf numFmtId="9" fontId="9" fillId="0" borderId="26" xfId="9" applyFont="1" applyFill="1" applyBorder="1" applyAlignment="1">
      <alignment horizontal="right" vertical="center" wrapText="1"/>
    </xf>
    <xf numFmtId="9" fontId="9" fillId="0" borderId="26" xfId="9" applyFont="1" applyFill="1" applyBorder="1" applyAlignment="1">
      <alignment horizontal="center" vertical="center" wrapText="1"/>
    </xf>
    <xf numFmtId="3" fontId="9" fillId="0" borderId="26" xfId="0" applyNumberFormat="1" applyFont="1" applyFill="1" applyBorder="1" applyAlignment="1">
      <alignment horizontal="right" vertical="center"/>
    </xf>
    <xf numFmtId="3" fontId="9" fillId="0" borderId="26" xfId="0" applyNumberFormat="1" applyFont="1" applyFill="1" applyBorder="1" applyAlignment="1">
      <alignment horizontal="center" vertical="center"/>
    </xf>
    <xf numFmtId="0" fontId="9" fillId="0" borderId="26" xfId="0" applyNumberFormat="1" applyFont="1" applyFill="1" applyBorder="1" applyAlignment="1">
      <alignment horizontal="right" vertical="center" wrapText="1"/>
    </xf>
    <xf numFmtId="166" fontId="7" fillId="25" borderId="26" xfId="0" applyNumberFormat="1" applyFont="1" applyFill="1" applyBorder="1" applyAlignment="1">
      <alignment horizontal="justify" vertical="center" wrapText="1"/>
    </xf>
    <xf numFmtId="10" fontId="7" fillId="25" borderId="26" xfId="0" applyNumberFormat="1" applyFont="1" applyFill="1" applyBorder="1" applyAlignment="1">
      <alignment horizontal="center" vertical="center"/>
    </xf>
    <xf numFmtId="0" fontId="7" fillId="25" borderId="26" xfId="0" applyNumberFormat="1" applyFont="1" applyFill="1" applyBorder="1" applyAlignment="1">
      <alignment horizontal="left" vertical="center" wrapText="1"/>
    </xf>
    <xf numFmtId="166" fontId="7" fillId="25" borderId="26" xfId="0" applyNumberFormat="1" applyFont="1" applyFill="1" applyBorder="1" applyAlignment="1">
      <alignment horizontal="right" vertical="center" wrapText="1"/>
    </xf>
    <xf numFmtId="3" fontId="7" fillId="25" borderId="26" xfId="0" applyNumberFormat="1" applyFont="1" applyFill="1" applyBorder="1" applyAlignment="1">
      <alignment horizontal="right" vertical="center"/>
    </xf>
    <xf numFmtId="3" fontId="7" fillId="25" borderId="26" xfId="0" applyNumberFormat="1" applyFont="1" applyFill="1" applyBorder="1" applyAlignment="1">
      <alignment horizontal="center" vertical="center"/>
    </xf>
    <xf numFmtId="166" fontId="7" fillId="26" borderId="28" xfId="0" applyNumberFormat="1" applyFont="1" applyFill="1" applyBorder="1" applyAlignment="1">
      <alignment horizontal="left" vertical="center" wrapText="1"/>
    </xf>
    <xf numFmtId="166" fontId="7" fillId="26" borderId="28" xfId="0" applyNumberFormat="1" applyFont="1" applyFill="1" applyBorder="1" applyAlignment="1">
      <alignment horizontal="justify" vertical="center" wrapText="1"/>
    </xf>
    <xf numFmtId="10" fontId="7" fillId="26" borderId="28" xfId="0" applyNumberFormat="1" applyFont="1" applyFill="1" applyBorder="1" applyAlignment="1">
      <alignment horizontal="center" vertical="center"/>
    </xf>
    <xf numFmtId="0" fontId="7" fillId="26" borderId="28" xfId="0" applyNumberFormat="1" applyFont="1" applyFill="1" applyBorder="1" applyAlignment="1">
      <alignment horizontal="left" vertical="center" wrapText="1"/>
    </xf>
    <xf numFmtId="166" fontId="7" fillId="26" borderId="28" xfId="0" applyNumberFormat="1" applyFont="1" applyFill="1" applyBorder="1" applyAlignment="1">
      <alignment horizontal="right" vertical="center" wrapText="1"/>
    </xf>
    <xf numFmtId="3" fontId="7" fillId="26" borderId="28" xfId="0" applyNumberFormat="1" applyFont="1" applyFill="1" applyBorder="1" applyAlignment="1">
      <alignment horizontal="right" vertical="center"/>
    </xf>
    <xf numFmtId="3" fontId="7" fillId="26" borderId="28" xfId="0" applyNumberFormat="1" applyFont="1" applyFill="1" applyBorder="1" applyAlignment="1">
      <alignment horizontal="center" vertical="center"/>
    </xf>
    <xf numFmtId="166" fontId="7" fillId="27" borderId="29" xfId="0" applyNumberFormat="1" applyFont="1" applyFill="1" applyBorder="1" applyAlignment="1">
      <alignment horizontal="justify" vertical="center" wrapText="1"/>
    </xf>
    <xf numFmtId="10" fontId="7" fillId="27" borderId="29" xfId="0" applyNumberFormat="1" applyFont="1" applyFill="1" applyBorder="1" applyAlignment="1">
      <alignment horizontal="center" vertical="center"/>
    </xf>
    <xf numFmtId="0" fontId="7" fillId="27" borderId="29" xfId="0" applyNumberFormat="1" applyFont="1" applyFill="1" applyBorder="1" applyAlignment="1">
      <alignment horizontal="left" vertical="center" wrapText="1"/>
    </xf>
    <xf numFmtId="166" fontId="7" fillId="27" borderId="29" xfId="0" applyNumberFormat="1" applyFont="1" applyFill="1" applyBorder="1" applyAlignment="1">
      <alignment horizontal="right" vertical="center" wrapText="1"/>
    </xf>
    <xf numFmtId="3" fontId="7" fillId="27" borderId="29" xfId="0" applyNumberFormat="1" applyFont="1" applyFill="1" applyBorder="1" applyAlignment="1">
      <alignment horizontal="right" vertical="center"/>
    </xf>
    <xf numFmtId="3" fontId="7" fillId="27" borderId="29" xfId="0" applyNumberFormat="1" applyFont="1" applyFill="1" applyBorder="1" applyAlignment="1">
      <alignment horizontal="center" vertical="center"/>
    </xf>
    <xf numFmtId="166" fontId="9" fillId="0" borderId="29" xfId="0" applyNumberFormat="1" applyFont="1" applyFill="1" applyBorder="1" applyAlignment="1">
      <alignment horizontal="justify" vertical="center" wrapText="1"/>
    </xf>
    <xf numFmtId="10" fontId="9" fillId="0" borderId="29" xfId="0" applyNumberFormat="1" applyFont="1" applyFill="1" applyBorder="1" applyAlignment="1">
      <alignment horizontal="center" vertical="center"/>
    </xf>
    <xf numFmtId="0" fontId="9" fillId="0" borderId="29" xfId="0" applyNumberFormat="1" applyFont="1" applyFill="1" applyBorder="1" applyAlignment="1">
      <alignment horizontal="left" vertical="center" wrapText="1"/>
    </xf>
    <xf numFmtId="0" fontId="9" fillId="0" borderId="29" xfId="1" applyNumberFormat="1" applyFont="1" applyFill="1" applyBorder="1" applyAlignment="1">
      <alignment horizontal="right" vertical="center" wrapText="1"/>
    </xf>
    <xf numFmtId="0" fontId="9" fillId="0" borderId="29" xfId="0" applyNumberFormat="1" applyFont="1" applyFill="1" applyBorder="1" applyAlignment="1">
      <alignment horizontal="right" vertical="center"/>
    </xf>
    <xf numFmtId="0" fontId="9" fillId="0" borderId="29" xfId="0" applyNumberFormat="1" applyFont="1" applyFill="1" applyBorder="1" applyAlignment="1">
      <alignment horizontal="center" vertical="center"/>
    </xf>
    <xf numFmtId="3" fontId="9" fillId="0" borderId="29" xfId="0" applyNumberFormat="1" applyFont="1" applyFill="1" applyBorder="1" applyAlignment="1">
      <alignment horizontal="right" vertical="center"/>
    </xf>
    <xf numFmtId="3" fontId="9" fillId="0" borderId="29" xfId="0" applyNumberFormat="1" applyFont="1" applyFill="1" applyBorder="1" applyAlignment="1">
      <alignment horizontal="center" vertical="center"/>
    </xf>
    <xf numFmtId="166" fontId="7" fillId="28" borderId="30" xfId="0" applyNumberFormat="1" applyFont="1" applyFill="1" applyBorder="1" applyAlignment="1">
      <alignment horizontal="left" vertical="center" wrapText="1"/>
    </xf>
    <xf numFmtId="166" fontId="7" fillId="28" borderId="30" xfId="0" applyNumberFormat="1" applyFont="1" applyFill="1" applyBorder="1" applyAlignment="1">
      <alignment horizontal="justify" vertical="center" wrapText="1"/>
    </xf>
    <xf numFmtId="10" fontId="7" fillId="28" borderId="30" xfId="0" applyNumberFormat="1" applyFont="1" applyFill="1" applyBorder="1" applyAlignment="1">
      <alignment horizontal="center" vertical="center"/>
    </xf>
    <xf numFmtId="0" fontId="7" fillId="28" borderId="30" xfId="0" applyNumberFormat="1" applyFont="1" applyFill="1" applyBorder="1" applyAlignment="1">
      <alignment horizontal="left" vertical="center" wrapText="1"/>
    </xf>
    <xf numFmtId="166" fontId="7" fillId="28" borderId="30" xfId="0" applyNumberFormat="1" applyFont="1" applyFill="1" applyBorder="1" applyAlignment="1">
      <alignment horizontal="right" vertical="center" wrapText="1"/>
    </xf>
    <xf numFmtId="3" fontId="7" fillId="28" borderId="30" xfId="0" applyNumberFormat="1" applyFont="1" applyFill="1" applyBorder="1" applyAlignment="1">
      <alignment horizontal="right" vertical="center"/>
    </xf>
    <xf numFmtId="3" fontId="7" fillId="28" borderId="30" xfId="0" applyNumberFormat="1" applyFont="1" applyFill="1" applyBorder="1" applyAlignment="1">
      <alignment horizontal="center" vertical="center"/>
    </xf>
    <xf numFmtId="166" fontId="7" fillId="27" borderId="31" xfId="0" applyNumberFormat="1" applyFont="1" applyFill="1" applyBorder="1" applyAlignment="1">
      <alignment horizontal="left" vertical="center" wrapText="1"/>
    </xf>
    <xf numFmtId="0" fontId="7" fillId="27" borderId="31" xfId="0" applyFont="1" applyFill="1" applyBorder="1"/>
    <xf numFmtId="10" fontId="7" fillId="27" borderId="31" xfId="0" applyNumberFormat="1" applyFont="1" applyFill="1" applyBorder="1" applyAlignment="1">
      <alignment horizontal="center" vertical="center"/>
    </xf>
    <xf numFmtId="0" fontId="7" fillId="27" borderId="31" xfId="0" applyNumberFormat="1" applyFont="1" applyFill="1" applyBorder="1" applyAlignment="1">
      <alignment horizontal="left" vertical="center" wrapText="1"/>
    </xf>
    <xf numFmtId="166" fontId="7" fillId="27" borderId="31" xfId="0" applyNumberFormat="1" applyFont="1" applyFill="1" applyBorder="1" applyAlignment="1">
      <alignment horizontal="right" vertical="center" wrapText="1"/>
    </xf>
    <xf numFmtId="3" fontId="7" fillId="27" borderId="31" xfId="0" applyNumberFormat="1" applyFont="1" applyFill="1" applyBorder="1" applyAlignment="1">
      <alignment horizontal="right" vertical="center"/>
    </xf>
    <xf numFmtId="3" fontId="7" fillId="27" borderId="31" xfId="0" applyNumberFormat="1" applyFont="1" applyFill="1" applyBorder="1" applyAlignment="1">
      <alignment horizontal="center" vertical="center"/>
    </xf>
    <xf numFmtId="166" fontId="9" fillId="0" borderId="31" xfId="0" applyNumberFormat="1" applyFont="1" applyFill="1" applyBorder="1" applyAlignment="1">
      <alignment horizontal="left" vertical="center" wrapText="1"/>
    </xf>
    <xf numFmtId="166" fontId="9" fillId="0" borderId="31" xfId="0" applyNumberFormat="1" applyFont="1" applyFill="1" applyBorder="1" applyAlignment="1">
      <alignment horizontal="justify" vertical="center" wrapText="1"/>
    </xf>
    <xf numFmtId="10" fontId="9" fillId="0" borderId="31" xfId="0" applyNumberFormat="1" applyFont="1" applyFill="1" applyBorder="1" applyAlignment="1">
      <alignment horizontal="center" vertical="center"/>
    </xf>
    <xf numFmtId="0" fontId="9" fillId="0" borderId="31" xfId="0" applyNumberFormat="1" applyFont="1" applyFill="1" applyBorder="1" applyAlignment="1">
      <alignment horizontal="left" vertical="center" wrapText="1"/>
    </xf>
    <xf numFmtId="9" fontId="9" fillId="2" borderId="31" xfId="9" applyFont="1" applyFill="1" applyBorder="1" applyAlignment="1">
      <alignment horizontal="right" vertical="center" wrapText="1"/>
    </xf>
    <xf numFmtId="9" fontId="9" fillId="0" borderId="31" xfId="9" applyFont="1" applyFill="1" applyBorder="1" applyAlignment="1">
      <alignment horizontal="right" vertical="center"/>
    </xf>
    <xf numFmtId="9" fontId="9" fillId="0" borderId="31" xfId="9" applyFont="1" applyFill="1" applyBorder="1" applyAlignment="1">
      <alignment horizontal="center" vertical="center"/>
    </xf>
    <xf numFmtId="3" fontId="9" fillId="0" borderId="31" xfId="0" applyNumberFormat="1" applyFont="1" applyFill="1" applyBorder="1" applyAlignment="1">
      <alignment horizontal="right" vertical="center"/>
    </xf>
    <xf numFmtId="0" fontId="7" fillId="30" borderId="31" xfId="0" applyFont="1" applyFill="1" applyBorder="1"/>
    <xf numFmtId="10" fontId="7" fillId="30" borderId="31" xfId="0" applyNumberFormat="1" applyFont="1" applyFill="1" applyBorder="1" applyAlignment="1">
      <alignment horizontal="center" vertical="center"/>
    </xf>
    <xf numFmtId="0" fontId="7" fillId="30" borderId="31" xfId="0" applyNumberFormat="1" applyFont="1" applyFill="1" applyBorder="1" applyAlignment="1">
      <alignment horizontal="left" vertical="center" wrapText="1"/>
    </xf>
    <xf numFmtId="166" fontId="7" fillId="30" borderId="31" xfId="0" applyNumberFormat="1" applyFont="1" applyFill="1" applyBorder="1" applyAlignment="1">
      <alignment horizontal="right" vertical="center" wrapText="1"/>
    </xf>
    <xf numFmtId="3" fontId="7" fillId="30" borderId="31" xfId="0" applyNumberFormat="1" applyFont="1" applyFill="1" applyBorder="1" applyAlignment="1">
      <alignment horizontal="right" vertical="center"/>
    </xf>
    <xf numFmtId="3" fontId="7" fillId="30" borderId="31" xfId="0" applyNumberFormat="1" applyFont="1" applyFill="1" applyBorder="1" applyAlignment="1">
      <alignment horizontal="center" vertical="center"/>
    </xf>
    <xf numFmtId="0" fontId="9" fillId="0" borderId="31" xfId="0" applyNumberFormat="1" applyFont="1" applyFill="1" applyBorder="1" applyAlignment="1">
      <alignment horizontal="right" vertical="center" wrapText="1"/>
    </xf>
    <xf numFmtId="3" fontId="9" fillId="0" borderId="31" xfId="0" applyNumberFormat="1" applyFont="1" applyFill="1" applyBorder="1" applyAlignment="1">
      <alignment horizontal="center" vertical="center"/>
    </xf>
    <xf numFmtId="166" fontId="7" fillId="30" borderId="31" xfId="0" applyNumberFormat="1" applyFont="1" applyFill="1" applyBorder="1" applyAlignment="1">
      <alignment horizontal="justify" vertical="center" wrapText="1"/>
    </xf>
    <xf numFmtId="166" fontId="9" fillId="0" borderId="33" xfId="0" applyNumberFormat="1" applyFont="1" applyFill="1" applyBorder="1" applyAlignment="1">
      <alignment horizontal="justify" vertical="center" wrapText="1"/>
    </xf>
    <xf numFmtId="10" fontId="9" fillId="0" borderId="33" xfId="0" applyNumberFormat="1" applyFont="1" applyFill="1" applyBorder="1" applyAlignment="1">
      <alignment horizontal="center" vertical="center"/>
    </xf>
    <xf numFmtId="0" fontId="9" fillId="0" borderId="33" xfId="0" applyNumberFormat="1" applyFont="1" applyFill="1" applyBorder="1" applyAlignment="1">
      <alignment horizontal="left" vertical="center" wrapText="1"/>
    </xf>
    <xf numFmtId="0" fontId="9" fillId="0" borderId="33" xfId="0" applyNumberFormat="1" applyFont="1" applyFill="1" applyBorder="1" applyAlignment="1">
      <alignment horizontal="right" vertical="center" wrapText="1"/>
    </xf>
    <xf numFmtId="3" fontId="9" fillId="0" borderId="33" xfId="0" applyNumberFormat="1" applyFont="1" applyFill="1" applyBorder="1" applyAlignment="1">
      <alignment horizontal="right" vertical="center"/>
    </xf>
    <xf numFmtId="3" fontId="9" fillId="0" borderId="33" xfId="0" applyNumberFormat="1" applyFont="1" applyFill="1" applyBorder="1" applyAlignment="1">
      <alignment horizontal="center" vertical="center"/>
    </xf>
    <xf numFmtId="166" fontId="7" fillId="31" borderId="32" xfId="0" applyNumberFormat="1" applyFont="1" applyFill="1" applyBorder="1" applyAlignment="1">
      <alignment horizontal="left" vertical="center" wrapText="1"/>
    </xf>
    <xf numFmtId="166" fontId="7" fillId="31" borderId="32" xfId="0" applyNumberFormat="1" applyFont="1" applyFill="1" applyBorder="1" applyAlignment="1">
      <alignment horizontal="justify" vertical="center" wrapText="1"/>
    </xf>
    <xf numFmtId="10" fontId="7" fillId="31" borderId="32" xfId="0" applyNumberFormat="1" applyFont="1" applyFill="1" applyBorder="1" applyAlignment="1">
      <alignment horizontal="center" vertical="center"/>
    </xf>
    <xf numFmtId="0" fontId="7" fillId="31" borderId="32" xfId="0" applyNumberFormat="1" applyFont="1" applyFill="1" applyBorder="1" applyAlignment="1">
      <alignment horizontal="left" vertical="center" wrapText="1"/>
    </xf>
    <xf numFmtId="166" fontId="7" fillId="31" borderId="32" xfId="0" applyNumberFormat="1" applyFont="1" applyFill="1" applyBorder="1" applyAlignment="1">
      <alignment horizontal="right" vertical="center" wrapText="1"/>
    </xf>
    <xf numFmtId="3" fontId="7" fillId="31" borderId="32" xfId="0" applyNumberFormat="1" applyFont="1" applyFill="1" applyBorder="1" applyAlignment="1">
      <alignment horizontal="right" vertical="center"/>
    </xf>
    <xf numFmtId="3" fontId="7" fillId="31" borderId="32" xfId="0" applyNumberFormat="1" applyFont="1" applyFill="1" applyBorder="1" applyAlignment="1">
      <alignment horizontal="center" vertical="center"/>
    </xf>
    <xf numFmtId="166" fontId="7" fillId="29" borderId="32" xfId="0" applyNumberFormat="1" applyFont="1" applyFill="1" applyBorder="1" applyAlignment="1">
      <alignment horizontal="left" vertical="center" wrapText="1"/>
    </xf>
    <xf numFmtId="0" fontId="7" fillId="29" borderId="32" xfId="0" applyFont="1" applyFill="1" applyBorder="1"/>
    <xf numFmtId="10" fontId="7" fillId="29" borderId="32" xfId="0" applyNumberFormat="1" applyFont="1" applyFill="1" applyBorder="1" applyAlignment="1">
      <alignment horizontal="center" vertical="center"/>
    </xf>
    <xf numFmtId="0" fontId="7" fillId="29" borderId="32" xfId="0" applyNumberFormat="1" applyFont="1" applyFill="1" applyBorder="1" applyAlignment="1">
      <alignment horizontal="left" vertical="center" wrapText="1"/>
    </xf>
    <xf numFmtId="166" fontId="7" fillId="29" borderId="32" xfId="0" applyNumberFormat="1" applyFont="1" applyFill="1" applyBorder="1" applyAlignment="1">
      <alignment horizontal="right" vertical="center" wrapText="1"/>
    </xf>
    <xf numFmtId="3" fontId="7" fillId="29" borderId="32" xfId="0" applyNumberFormat="1" applyFont="1" applyFill="1" applyBorder="1" applyAlignment="1">
      <alignment horizontal="right" vertical="center"/>
    </xf>
    <xf numFmtId="3" fontId="7" fillId="29" borderId="32" xfId="0" applyNumberFormat="1" applyFont="1" applyFill="1" applyBorder="1" applyAlignment="1">
      <alignment horizontal="center" vertical="center"/>
    </xf>
    <xf numFmtId="166" fontId="9" fillId="0" borderId="32" xfId="0" applyNumberFormat="1" applyFont="1" applyFill="1" applyBorder="1" applyAlignment="1">
      <alignment horizontal="left" vertical="center" wrapText="1"/>
    </xf>
    <xf numFmtId="166" fontId="9" fillId="0" borderId="32" xfId="0" applyNumberFormat="1" applyFont="1" applyFill="1" applyBorder="1" applyAlignment="1">
      <alignment horizontal="justify" vertical="center" wrapText="1"/>
    </xf>
    <xf numFmtId="10" fontId="9" fillId="0" borderId="32" xfId="0" applyNumberFormat="1" applyFont="1" applyFill="1" applyBorder="1" applyAlignment="1">
      <alignment horizontal="center" vertical="center"/>
    </xf>
    <xf numFmtId="0" fontId="9" fillId="0" borderId="32" xfId="0" applyNumberFormat="1" applyFont="1" applyFill="1" applyBorder="1" applyAlignment="1">
      <alignment horizontal="left" vertical="center" wrapText="1"/>
    </xf>
    <xf numFmtId="9" fontId="9" fillId="2" borderId="32" xfId="9" applyFont="1" applyFill="1" applyBorder="1" applyAlignment="1">
      <alignment horizontal="right" vertical="center" wrapText="1"/>
    </xf>
    <xf numFmtId="9" fontId="9" fillId="0" borderId="32" xfId="9" applyFont="1" applyFill="1" applyBorder="1" applyAlignment="1">
      <alignment horizontal="right" vertical="center"/>
    </xf>
    <xf numFmtId="9" fontId="9" fillId="0" borderId="32" xfId="9" applyFont="1" applyFill="1" applyBorder="1" applyAlignment="1">
      <alignment horizontal="center" vertical="center"/>
    </xf>
    <xf numFmtId="3" fontId="9" fillId="0" borderId="32" xfId="0" applyNumberFormat="1" applyFont="1" applyFill="1" applyBorder="1" applyAlignment="1">
      <alignment horizontal="right" vertical="center"/>
    </xf>
    <xf numFmtId="166" fontId="7" fillId="32" borderId="32" xfId="0" applyNumberFormat="1" applyFont="1" applyFill="1" applyBorder="1" applyAlignment="1">
      <alignment horizontal="justify" vertical="center" wrapText="1"/>
    </xf>
    <xf numFmtId="10" fontId="7" fillId="32" borderId="32" xfId="0" applyNumberFormat="1" applyFont="1" applyFill="1" applyBorder="1" applyAlignment="1">
      <alignment horizontal="center" vertical="center"/>
    </xf>
    <xf numFmtId="0" fontId="7" fillId="32" borderId="32" xfId="0" applyNumberFormat="1" applyFont="1" applyFill="1" applyBorder="1" applyAlignment="1">
      <alignment horizontal="left" vertical="center" wrapText="1"/>
    </xf>
    <xf numFmtId="166" fontId="7" fillId="32" borderId="32" xfId="0" applyNumberFormat="1" applyFont="1" applyFill="1" applyBorder="1" applyAlignment="1">
      <alignment horizontal="right" vertical="center" wrapText="1"/>
    </xf>
    <xf numFmtId="3" fontId="7" fillId="32" borderId="32" xfId="0" applyNumberFormat="1" applyFont="1" applyFill="1" applyBorder="1" applyAlignment="1">
      <alignment horizontal="right" vertical="center"/>
    </xf>
    <xf numFmtId="3" fontId="7" fillId="32" borderId="32" xfId="0" applyNumberFormat="1" applyFont="1" applyFill="1" applyBorder="1" applyAlignment="1">
      <alignment horizontal="center" vertical="center"/>
    </xf>
    <xf numFmtId="0" fontId="9" fillId="0" borderId="32" xfId="0" applyNumberFormat="1" applyFont="1" applyFill="1" applyBorder="1" applyAlignment="1">
      <alignment horizontal="right" vertical="center" wrapText="1"/>
    </xf>
    <xf numFmtId="3" fontId="9" fillId="0" borderId="32" xfId="0" applyNumberFormat="1" applyFont="1" applyFill="1" applyBorder="1" applyAlignment="1">
      <alignment horizontal="center" vertical="center"/>
    </xf>
    <xf numFmtId="166" fontId="7" fillId="33" borderId="34" xfId="0" applyNumberFormat="1" applyFont="1" applyFill="1" applyBorder="1" applyAlignment="1">
      <alignment horizontal="left" vertical="center" wrapText="1"/>
    </xf>
    <xf numFmtId="0" fontId="7" fillId="33" borderId="34" xfId="0" applyFont="1" applyFill="1" applyBorder="1"/>
    <xf numFmtId="10" fontId="7" fillId="33" borderId="34" xfId="0" applyNumberFormat="1" applyFont="1" applyFill="1" applyBorder="1" applyAlignment="1">
      <alignment horizontal="center" vertical="center"/>
    </xf>
    <xf numFmtId="0" fontId="7" fillId="33" borderId="34" xfId="0" applyNumberFormat="1" applyFont="1" applyFill="1" applyBorder="1" applyAlignment="1">
      <alignment horizontal="left" vertical="center" wrapText="1"/>
    </xf>
    <xf numFmtId="166" fontId="7" fillId="33" borderId="34" xfId="0" applyNumberFormat="1" applyFont="1" applyFill="1" applyBorder="1" applyAlignment="1">
      <alignment horizontal="right" vertical="center" wrapText="1"/>
    </xf>
    <xf numFmtId="3" fontId="7" fillId="33" borderId="34" xfId="0" applyNumberFormat="1" applyFont="1" applyFill="1" applyBorder="1" applyAlignment="1">
      <alignment horizontal="right" vertical="center"/>
    </xf>
    <xf numFmtId="3" fontId="7" fillId="33" borderId="34" xfId="0" applyNumberFormat="1" applyFont="1" applyFill="1" applyBorder="1" applyAlignment="1">
      <alignment horizontal="center" vertical="center"/>
    </xf>
    <xf numFmtId="166" fontId="7" fillId="7" borderId="34" xfId="0" applyNumberFormat="1" applyFont="1" applyFill="1" applyBorder="1" applyAlignment="1">
      <alignment horizontal="left" vertical="center" wrapText="1"/>
    </xf>
    <xf numFmtId="166" fontId="7" fillId="7" borderId="34" xfId="0" applyNumberFormat="1" applyFont="1" applyFill="1" applyBorder="1" applyAlignment="1">
      <alignment horizontal="justify" vertical="center" wrapText="1"/>
    </xf>
    <xf numFmtId="10" fontId="7" fillId="7" borderId="34" xfId="0" applyNumberFormat="1" applyFont="1" applyFill="1" applyBorder="1" applyAlignment="1">
      <alignment horizontal="center" vertical="center"/>
    </xf>
    <xf numFmtId="0" fontId="7" fillId="7" borderId="34" xfId="0" applyNumberFormat="1" applyFont="1" applyFill="1" applyBorder="1" applyAlignment="1">
      <alignment horizontal="left" vertical="center" wrapText="1"/>
    </xf>
    <xf numFmtId="166" fontId="7" fillId="7" borderId="34" xfId="0" applyNumberFormat="1" applyFont="1" applyFill="1" applyBorder="1" applyAlignment="1">
      <alignment horizontal="right" vertical="center" wrapText="1"/>
    </xf>
    <xf numFmtId="3" fontId="7" fillId="7" borderId="34" xfId="0" applyNumberFormat="1" applyFont="1" applyFill="1" applyBorder="1" applyAlignment="1">
      <alignment horizontal="right" vertical="center"/>
    </xf>
    <xf numFmtId="3" fontId="7" fillId="7" borderId="34" xfId="0" applyNumberFormat="1" applyFont="1" applyFill="1" applyBorder="1" applyAlignment="1">
      <alignment horizontal="center" vertical="center"/>
    </xf>
    <xf numFmtId="166" fontId="9" fillId="0" borderId="34" xfId="0" applyNumberFormat="1" applyFont="1" applyFill="1" applyBorder="1" applyAlignment="1">
      <alignment horizontal="left" vertical="center" wrapText="1"/>
    </xf>
    <xf numFmtId="166" fontId="9" fillId="0" borderId="34" xfId="0" applyNumberFormat="1" applyFont="1" applyFill="1" applyBorder="1" applyAlignment="1">
      <alignment horizontal="justify" vertical="center" wrapText="1"/>
    </xf>
    <xf numFmtId="10" fontId="9" fillId="0" borderId="34" xfId="0" applyNumberFormat="1" applyFont="1" applyFill="1" applyBorder="1" applyAlignment="1">
      <alignment horizontal="center" vertical="center"/>
    </xf>
    <xf numFmtId="0" fontId="9" fillId="0" borderId="34" xfId="0" applyNumberFormat="1" applyFont="1" applyFill="1" applyBorder="1" applyAlignment="1">
      <alignment horizontal="left" vertical="center" wrapText="1"/>
    </xf>
    <xf numFmtId="167" fontId="9" fillId="0" borderId="34" xfId="0" applyNumberFormat="1" applyFont="1" applyFill="1" applyBorder="1" applyAlignment="1">
      <alignment horizontal="right" vertical="center" wrapText="1"/>
    </xf>
    <xf numFmtId="9" fontId="9" fillId="0" borderId="34" xfId="9" applyFont="1" applyFill="1" applyBorder="1" applyAlignment="1">
      <alignment horizontal="right" vertical="center" wrapText="1"/>
    </xf>
    <xf numFmtId="9" fontId="9" fillId="0" borderId="34" xfId="9" applyFont="1" applyFill="1" applyBorder="1" applyAlignment="1">
      <alignment horizontal="center" vertical="center" wrapText="1"/>
    </xf>
    <xf numFmtId="3" fontId="9" fillId="0" borderId="34" xfId="0" applyNumberFormat="1" applyFont="1" applyFill="1" applyBorder="1" applyAlignment="1">
      <alignment horizontal="right" vertical="center"/>
    </xf>
    <xf numFmtId="0" fontId="7" fillId="34" borderId="34" xfId="0" applyFont="1" applyFill="1" applyBorder="1"/>
    <xf numFmtId="10" fontId="7" fillId="34" borderId="34" xfId="0" applyNumberFormat="1" applyFont="1" applyFill="1" applyBorder="1" applyAlignment="1">
      <alignment horizontal="center" vertical="center"/>
    </xf>
    <xf numFmtId="0" fontId="7" fillId="34" borderId="34" xfId="0" applyNumberFormat="1" applyFont="1" applyFill="1" applyBorder="1" applyAlignment="1">
      <alignment horizontal="left" vertical="center" wrapText="1"/>
    </xf>
    <xf numFmtId="166" fontId="7" fillId="34" borderId="34" xfId="0" applyNumberFormat="1" applyFont="1" applyFill="1" applyBorder="1" applyAlignment="1">
      <alignment horizontal="right" vertical="center" wrapText="1"/>
    </xf>
    <xf numFmtId="3" fontId="7" fillId="34" borderId="34" xfId="0" applyNumberFormat="1" applyFont="1" applyFill="1" applyBorder="1" applyAlignment="1">
      <alignment horizontal="right" vertical="center"/>
    </xf>
    <xf numFmtId="3" fontId="7" fillId="34" borderId="34" xfId="0" applyNumberFormat="1" applyFont="1" applyFill="1" applyBorder="1" applyAlignment="1">
      <alignment horizontal="center" vertical="center"/>
    </xf>
    <xf numFmtId="0" fontId="9" fillId="0" borderId="34" xfId="0" applyNumberFormat="1" applyFont="1" applyFill="1" applyBorder="1" applyAlignment="1">
      <alignment horizontal="right" vertical="center" wrapText="1"/>
    </xf>
    <xf numFmtId="3" fontId="9" fillId="0" borderId="34" xfId="0" applyNumberFormat="1" applyFont="1" applyFill="1" applyBorder="1" applyAlignment="1">
      <alignment horizontal="center" vertical="center"/>
    </xf>
    <xf numFmtId="0" fontId="9" fillId="0" borderId="34" xfId="0" applyNumberFormat="1" applyFont="1" applyFill="1" applyBorder="1" applyAlignment="1">
      <alignment horizontal="right" vertical="center"/>
    </xf>
    <xf numFmtId="0" fontId="9" fillId="0" borderId="34" xfId="0" applyNumberFormat="1" applyFont="1" applyFill="1" applyBorder="1" applyAlignment="1">
      <alignment horizontal="center" vertical="center"/>
    </xf>
    <xf numFmtId="3" fontId="7" fillId="12" borderId="2" xfId="0" applyNumberFormat="1" applyFont="1" applyFill="1" applyBorder="1" applyAlignment="1">
      <alignment horizontal="right" vertical="center"/>
    </xf>
    <xf numFmtId="166" fontId="9" fillId="0" borderId="36" xfId="0" applyNumberFormat="1" applyFont="1" applyFill="1" applyBorder="1" applyAlignment="1">
      <alignment horizontal="left" vertical="center" wrapText="1"/>
    </xf>
    <xf numFmtId="166" fontId="9" fillId="0" borderId="36" xfId="0" applyNumberFormat="1" applyFont="1" applyFill="1" applyBorder="1" applyAlignment="1">
      <alignment horizontal="justify" vertical="center" wrapText="1"/>
    </xf>
    <xf numFmtId="10" fontId="9" fillId="0" borderId="36" xfId="0" applyNumberFormat="1" applyFont="1" applyFill="1" applyBorder="1" applyAlignment="1">
      <alignment horizontal="center" vertical="center"/>
    </xf>
    <xf numFmtId="3" fontId="9" fillId="0" borderId="36" xfId="0" applyNumberFormat="1" applyFont="1" applyFill="1" applyBorder="1" applyAlignment="1">
      <alignment horizontal="right" vertical="center"/>
    </xf>
    <xf numFmtId="3" fontId="9" fillId="0" borderId="36" xfId="0" applyNumberFormat="1" applyFont="1" applyFill="1" applyBorder="1" applyAlignment="1">
      <alignment horizontal="center" vertical="center"/>
    </xf>
    <xf numFmtId="166" fontId="7" fillId="10" borderId="36" xfId="0" applyNumberFormat="1" applyFont="1" applyFill="1" applyBorder="1" applyAlignment="1">
      <alignment horizontal="left" vertical="center" wrapText="1"/>
    </xf>
    <xf numFmtId="166" fontId="7" fillId="10" borderId="36" xfId="0" applyNumberFormat="1" applyFont="1" applyFill="1" applyBorder="1" applyAlignment="1">
      <alignment horizontal="justify" vertical="center" wrapText="1"/>
    </xf>
    <xf numFmtId="10" fontId="7" fillId="10" borderId="36" xfId="0" applyNumberFormat="1" applyFont="1" applyFill="1" applyBorder="1" applyAlignment="1">
      <alignment horizontal="center" vertical="center"/>
    </xf>
    <xf numFmtId="166" fontId="7" fillId="10" borderId="36" xfId="0" applyNumberFormat="1" applyFont="1" applyFill="1" applyBorder="1" applyAlignment="1">
      <alignment horizontal="right" vertical="center" wrapText="1"/>
    </xf>
    <xf numFmtId="3" fontId="7" fillId="10" borderId="36" xfId="0" applyNumberFormat="1" applyFont="1" applyFill="1" applyBorder="1" applyAlignment="1">
      <alignment horizontal="right" vertical="center"/>
    </xf>
    <xf numFmtId="3" fontId="7" fillId="10" borderId="36" xfId="0" applyNumberFormat="1" applyFont="1" applyFill="1" applyBorder="1" applyAlignment="1">
      <alignment horizontal="center" vertical="center"/>
    </xf>
    <xf numFmtId="170" fontId="7" fillId="10" borderId="36" xfId="1" applyNumberFormat="1" applyFont="1" applyFill="1" applyBorder="1" applyAlignment="1">
      <alignment horizontal="right"/>
    </xf>
    <xf numFmtId="9" fontId="9" fillId="2" borderId="36" xfId="9" applyFont="1" applyFill="1" applyBorder="1" applyAlignment="1">
      <alignment horizontal="right" vertical="center"/>
    </xf>
    <xf numFmtId="9" fontId="9" fillId="0" borderId="36" xfId="9" applyFont="1" applyFill="1" applyBorder="1" applyAlignment="1">
      <alignment horizontal="right" vertical="center"/>
    </xf>
    <xf numFmtId="9" fontId="9" fillId="0" borderId="36" xfId="9" applyFont="1" applyFill="1" applyBorder="1" applyAlignment="1">
      <alignment horizontal="center" vertical="center"/>
    </xf>
    <xf numFmtId="166" fontId="9" fillId="2" borderId="36" xfId="0" applyNumberFormat="1" applyFont="1" applyFill="1" applyBorder="1" applyAlignment="1">
      <alignment horizontal="right" vertical="center" wrapText="1"/>
    </xf>
    <xf numFmtId="166" fontId="7" fillId="35" borderId="36" xfId="0" applyNumberFormat="1" applyFont="1" applyFill="1" applyBorder="1" applyAlignment="1">
      <alignment horizontal="left" vertical="center" wrapText="1"/>
    </xf>
    <xf numFmtId="166" fontId="7" fillId="35" borderId="36" xfId="0" applyNumberFormat="1" applyFont="1" applyFill="1" applyBorder="1" applyAlignment="1">
      <alignment horizontal="justify" vertical="center" wrapText="1"/>
    </xf>
    <xf numFmtId="10" fontId="7" fillId="35" borderId="36" xfId="0" applyNumberFormat="1" applyFont="1" applyFill="1" applyBorder="1" applyAlignment="1">
      <alignment horizontal="center" vertical="center"/>
    </xf>
    <xf numFmtId="166" fontId="7" fillId="35" borderId="36" xfId="0" applyNumberFormat="1" applyFont="1" applyFill="1" applyBorder="1" applyAlignment="1">
      <alignment horizontal="right" vertical="center" wrapText="1"/>
    </xf>
    <xf numFmtId="3" fontId="7" fillId="35" borderId="36" xfId="0" applyNumberFormat="1" applyFont="1" applyFill="1" applyBorder="1" applyAlignment="1">
      <alignment horizontal="right" vertical="center"/>
    </xf>
    <xf numFmtId="3" fontId="7" fillId="35" borderId="36" xfId="0" applyNumberFormat="1" applyFont="1" applyFill="1" applyBorder="1" applyAlignment="1">
      <alignment horizontal="center" vertical="center"/>
    </xf>
    <xf numFmtId="170" fontId="7" fillId="35" borderId="36" xfId="1" applyNumberFormat="1" applyFont="1" applyFill="1" applyBorder="1" applyAlignment="1">
      <alignment horizontal="right"/>
    </xf>
    <xf numFmtId="4" fontId="9" fillId="0" borderId="36" xfId="0" applyNumberFormat="1" applyFont="1" applyFill="1" applyBorder="1" applyAlignment="1">
      <alignment horizontal="right" vertical="center"/>
    </xf>
    <xf numFmtId="166" fontId="7" fillId="37" borderId="36" xfId="0" applyNumberFormat="1" applyFont="1" applyFill="1" applyBorder="1" applyAlignment="1">
      <alignment horizontal="left" vertical="center" wrapText="1"/>
    </xf>
    <xf numFmtId="166" fontId="7" fillId="37" borderId="36" xfId="0" applyNumberFormat="1" applyFont="1" applyFill="1" applyBorder="1" applyAlignment="1">
      <alignment horizontal="justify" vertical="center" wrapText="1"/>
    </xf>
    <xf numFmtId="10" fontId="7" fillId="37" borderId="36" xfId="0" applyNumberFormat="1" applyFont="1" applyFill="1" applyBorder="1" applyAlignment="1">
      <alignment horizontal="center" vertical="center"/>
    </xf>
    <xf numFmtId="166" fontId="7" fillId="37" borderId="36" xfId="0" applyNumberFormat="1" applyFont="1" applyFill="1" applyBorder="1" applyAlignment="1">
      <alignment horizontal="right" vertical="center" wrapText="1"/>
    </xf>
    <xf numFmtId="3" fontId="7" fillId="37" borderId="36" xfId="0" applyNumberFormat="1" applyFont="1" applyFill="1" applyBorder="1" applyAlignment="1">
      <alignment horizontal="right" vertical="center"/>
    </xf>
    <xf numFmtId="3" fontId="7" fillId="37" borderId="36" xfId="0" applyNumberFormat="1" applyFont="1" applyFill="1" applyBorder="1" applyAlignment="1">
      <alignment horizontal="center" vertical="center"/>
    </xf>
    <xf numFmtId="3" fontId="9" fillId="2" borderId="36" xfId="0" applyNumberFormat="1" applyFont="1" applyFill="1" applyBorder="1" applyAlignment="1">
      <alignment horizontal="right" vertical="center"/>
    </xf>
    <xf numFmtId="0" fontId="9" fillId="0" borderId="36" xfId="0" applyFont="1" applyFill="1" applyBorder="1" applyAlignment="1">
      <alignment horizontal="justify" vertical="center"/>
    </xf>
    <xf numFmtId="10" fontId="9" fillId="7" borderId="36" xfId="0" applyNumberFormat="1" applyFont="1" applyFill="1" applyBorder="1" applyAlignment="1">
      <alignment horizontal="center" vertical="center"/>
    </xf>
    <xf numFmtId="166" fontId="7" fillId="9" borderId="36" xfId="0" applyNumberFormat="1" applyFont="1" applyFill="1" applyBorder="1" applyAlignment="1">
      <alignment horizontal="left" vertical="center" wrapText="1"/>
    </xf>
    <xf numFmtId="166" fontId="7" fillId="9" borderId="36" xfId="0" applyNumberFormat="1" applyFont="1" applyFill="1" applyBorder="1" applyAlignment="1">
      <alignment horizontal="justify" vertical="center" wrapText="1"/>
    </xf>
    <xf numFmtId="10" fontId="7" fillId="9" borderId="36" xfId="0" applyNumberFormat="1" applyFont="1" applyFill="1" applyBorder="1" applyAlignment="1">
      <alignment horizontal="center" vertical="center"/>
    </xf>
    <xf numFmtId="166" fontId="7" fillId="9" borderId="36" xfId="0" applyNumberFormat="1" applyFont="1" applyFill="1" applyBorder="1" applyAlignment="1">
      <alignment horizontal="right" vertical="center" wrapText="1"/>
    </xf>
    <xf numFmtId="3" fontId="7" fillId="9" borderId="36" xfId="0" applyNumberFormat="1" applyFont="1" applyFill="1" applyBorder="1" applyAlignment="1">
      <alignment horizontal="right" vertical="center"/>
    </xf>
    <xf numFmtId="3" fontId="7" fillId="9" borderId="36" xfId="0" applyNumberFormat="1" applyFont="1" applyFill="1" applyBorder="1" applyAlignment="1">
      <alignment horizontal="center" vertical="center"/>
    </xf>
    <xf numFmtId="166" fontId="9" fillId="0" borderId="36" xfId="0" applyNumberFormat="1" applyFont="1" applyFill="1" applyBorder="1" applyAlignment="1">
      <alignment horizontal="right" vertical="center" wrapText="1"/>
    </xf>
    <xf numFmtId="166" fontId="7" fillId="36" borderId="36" xfId="0" applyNumberFormat="1" applyFont="1" applyFill="1" applyBorder="1" applyAlignment="1">
      <alignment horizontal="left" vertical="center" wrapText="1"/>
    </xf>
    <xf numFmtId="166" fontId="7" fillId="36" borderId="36" xfId="0" applyNumberFormat="1" applyFont="1" applyFill="1" applyBorder="1" applyAlignment="1">
      <alignment horizontal="justify" vertical="center" wrapText="1"/>
    </xf>
    <xf numFmtId="10" fontId="7" fillId="36" borderId="36" xfId="0" applyNumberFormat="1" applyFont="1" applyFill="1" applyBorder="1" applyAlignment="1">
      <alignment horizontal="center" vertical="center"/>
    </xf>
    <xf numFmtId="166" fontId="7" fillId="36" borderId="36" xfId="0" applyNumberFormat="1" applyFont="1" applyFill="1" applyBorder="1" applyAlignment="1">
      <alignment horizontal="right" vertical="center" wrapText="1"/>
    </xf>
    <xf numFmtId="3" fontId="7" fillId="36" borderId="36" xfId="0" applyNumberFormat="1" applyFont="1" applyFill="1" applyBorder="1" applyAlignment="1">
      <alignment horizontal="right" vertical="center"/>
    </xf>
    <xf numFmtId="3" fontId="7" fillId="36" borderId="36" xfId="0" applyNumberFormat="1" applyFont="1" applyFill="1" applyBorder="1" applyAlignment="1">
      <alignment horizontal="center" vertical="center"/>
    </xf>
    <xf numFmtId="166" fontId="7" fillId="38" borderId="36" xfId="0" applyNumberFormat="1" applyFont="1" applyFill="1" applyBorder="1" applyAlignment="1">
      <alignment horizontal="left" vertical="center" wrapText="1"/>
    </xf>
    <xf numFmtId="166" fontId="7" fillId="38" borderId="36" xfId="0" applyNumberFormat="1" applyFont="1" applyFill="1" applyBorder="1" applyAlignment="1">
      <alignment horizontal="justify" vertical="center" wrapText="1"/>
    </xf>
    <xf numFmtId="10" fontId="7" fillId="38" borderId="36" xfId="0" applyNumberFormat="1" applyFont="1" applyFill="1" applyBorder="1" applyAlignment="1">
      <alignment horizontal="center" vertical="center"/>
    </xf>
    <xf numFmtId="166" fontId="7" fillId="38" borderId="36" xfId="0" applyNumberFormat="1" applyFont="1" applyFill="1" applyBorder="1" applyAlignment="1">
      <alignment horizontal="right" vertical="center" wrapText="1"/>
    </xf>
    <xf numFmtId="3" fontId="7" fillId="38" borderId="36" xfId="0" applyNumberFormat="1" applyFont="1" applyFill="1" applyBorder="1" applyAlignment="1">
      <alignment horizontal="right" vertical="center"/>
    </xf>
    <xf numFmtId="3" fontId="7" fillId="38" borderId="36" xfId="0" applyNumberFormat="1" applyFont="1" applyFill="1" applyBorder="1" applyAlignment="1">
      <alignment horizontal="center" vertical="center"/>
    </xf>
    <xf numFmtId="0" fontId="9" fillId="0" borderId="3" xfId="0" applyFont="1" applyFill="1" applyBorder="1" applyAlignment="1">
      <alignment vertical="center"/>
    </xf>
    <xf numFmtId="0" fontId="7" fillId="8" borderId="3" xfId="0" applyFont="1" applyFill="1" applyBorder="1" applyAlignment="1">
      <alignment horizontal="left" vertical="center"/>
    </xf>
    <xf numFmtId="166" fontId="7" fillId="39" borderId="39" xfId="0" applyNumberFormat="1" applyFont="1" applyFill="1" applyBorder="1" applyAlignment="1">
      <alignment horizontal="left" vertical="center" wrapText="1"/>
    </xf>
    <xf numFmtId="166" fontId="7" fillId="39" borderId="39" xfId="0" applyNumberFormat="1" applyFont="1" applyFill="1" applyBorder="1" applyAlignment="1">
      <alignment horizontal="justify" vertical="center" wrapText="1"/>
    </xf>
    <xf numFmtId="10" fontId="7" fillId="39" borderId="39" xfId="0" applyNumberFormat="1" applyFont="1" applyFill="1" applyBorder="1" applyAlignment="1">
      <alignment horizontal="center" vertical="center"/>
    </xf>
    <xf numFmtId="166" fontId="7" fillId="39" borderId="39" xfId="0" applyNumberFormat="1" applyFont="1" applyFill="1" applyBorder="1" applyAlignment="1">
      <alignment horizontal="right" vertical="center" wrapText="1"/>
    </xf>
    <xf numFmtId="3" fontId="7" fillId="39" borderId="39" xfId="0" applyNumberFormat="1" applyFont="1" applyFill="1" applyBorder="1" applyAlignment="1">
      <alignment horizontal="right" vertical="center"/>
    </xf>
    <xf numFmtId="3" fontId="7" fillId="39" borderId="39" xfId="0" applyNumberFormat="1" applyFont="1" applyFill="1" applyBorder="1" applyAlignment="1">
      <alignment horizontal="center" vertical="center"/>
    </xf>
    <xf numFmtId="166" fontId="7" fillId="40" borderId="39" xfId="0" applyNumberFormat="1" applyFont="1" applyFill="1" applyBorder="1" applyAlignment="1">
      <alignment horizontal="left" vertical="center" wrapText="1"/>
    </xf>
    <xf numFmtId="166" fontId="7" fillId="40" borderId="39" xfId="0" applyNumberFormat="1" applyFont="1" applyFill="1" applyBorder="1" applyAlignment="1">
      <alignment horizontal="justify" vertical="center" wrapText="1"/>
    </xf>
    <xf numFmtId="10" fontId="7" fillId="40" borderId="39" xfId="0" applyNumberFormat="1" applyFont="1" applyFill="1" applyBorder="1" applyAlignment="1">
      <alignment horizontal="center" vertical="center"/>
    </xf>
    <xf numFmtId="166" fontId="7" fillId="40" borderId="39" xfId="0" applyNumberFormat="1" applyFont="1" applyFill="1" applyBorder="1" applyAlignment="1">
      <alignment horizontal="right" vertical="center" wrapText="1"/>
    </xf>
    <xf numFmtId="3" fontId="7" fillId="40" borderId="39" xfId="0" applyNumberFormat="1" applyFont="1" applyFill="1" applyBorder="1" applyAlignment="1">
      <alignment horizontal="right" vertical="center"/>
    </xf>
    <xf numFmtId="3" fontId="7" fillId="40" borderId="39" xfId="0" applyNumberFormat="1" applyFont="1" applyFill="1" applyBorder="1" applyAlignment="1">
      <alignment horizontal="center" vertical="center"/>
    </xf>
    <xf numFmtId="166" fontId="9" fillId="2" borderId="39" xfId="0" applyNumberFormat="1" applyFont="1" applyFill="1" applyBorder="1" applyAlignment="1">
      <alignment horizontal="left" vertical="center" wrapText="1"/>
    </xf>
    <xf numFmtId="0" fontId="9" fillId="0" borderId="39" xfId="0" applyNumberFormat="1" applyFont="1" applyFill="1" applyBorder="1" applyAlignment="1">
      <alignment horizontal="justify" vertical="center"/>
    </xf>
    <xf numFmtId="10" fontId="9" fillId="0" borderId="39" xfId="0" applyNumberFormat="1" applyFont="1" applyFill="1" applyBorder="1" applyAlignment="1">
      <alignment horizontal="center" vertical="center"/>
    </xf>
    <xf numFmtId="166" fontId="9" fillId="0" borderId="39" xfId="0" applyNumberFormat="1" applyFont="1" applyFill="1" applyBorder="1" applyAlignment="1">
      <alignment horizontal="left" vertical="center" wrapText="1"/>
    </xf>
    <xf numFmtId="9" fontId="9" fillId="2" borderId="39" xfId="9" applyFont="1" applyFill="1" applyBorder="1" applyAlignment="1">
      <alignment horizontal="right" vertical="center" wrapText="1"/>
    </xf>
    <xf numFmtId="9" fontId="9" fillId="0" borderId="39" xfId="9" applyFont="1" applyFill="1" applyBorder="1" applyAlignment="1">
      <alignment horizontal="right" vertical="center"/>
    </xf>
    <xf numFmtId="9" fontId="9" fillId="0" borderId="39" xfId="9" applyFont="1" applyFill="1" applyBorder="1" applyAlignment="1">
      <alignment horizontal="center" vertical="center"/>
    </xf>
    <xf numFmtId="166" fontId="7" fillId="32" borderId="39" xfId="0" applyNumberFormat="1" applyFont="1" applyFill="1" applyBorder="1" applyAlignment="1">
      <alignment horizontal="left" vertical="center" wrapText="1"/>
    </xf>
    <xf numFmtId="166" fontId="7" fillId="32" borderId="39" xfId="0" applyNumberFormat="1" applyFont="1" applyFill="1" applyBorder="1" applyAlignment="1">
      <alignment horizontal="justify" vertical="center" wrapText="1"/>
    </xf>
    <xf numFmtId="10" fontId="7" fillId="32" borderId="39" xfId="0" applyNumberFormat="1" applyFont="1" applyFill="1" applyBorder="1" applyAlignment="1">
      <alignment horizontal="center" vertical="center"/>
    </xf>
    <xf numFmtId="166" fontId="7" fillId="32" borderId="39" xfId="0" applyNumberFormat="1" applyFont="1" applyFill="1" applyBorder="1" applyAlignment="1">
      <alignment horizontal="right" vertical="center" wrapText="1"/>
    </xf>
    <xf numFmtId="3" fontId="7" fillId="32" borderId="39" xfId="0" applyNumberFormat="1" applyFont="1" applyFill="1" applyBorder="1" applyAlignment="1">
      <alignment horizontal="right" vertical="center"/>
    </xf>
    <xf numFmtId="3" fontId="7" fillId="32" borderId="39" xfId="0" applyNumberFormat="1" applyFont="1" applyFill="1" applyBorder="1" applyAlignment="1">
      <alignment horizontal="center" vertical="center"/>
    </xf>
    <xf numFmtId="3" fontId="9" fillId="0" borderId="39" xfId="0" applyNumberFormat="1" applyFont="1" applyFill="1" applyBorder="1" applyAlignment="1">
      <alignment horizontal="right" vertical="center"/>
    </xf>
    <xf numFmtId="0" fontId="12" fillId="2" borderId="39" xfId="0" applyFont="1" applyFill="1" applyBorder="1" applyAlignment="1">
      <alignment vertical="center" wrapText="1"/>
    </xf>
    <xf numFmtId="0" fontId="12" fillId="0" borderId="39" xfId="0" applyFont="1" applyFill="1" applyBorder="1" applyAlignment="1">
      <alignment horizontal="right" vertical="center" wrapText="1"/>
    </xf>
    <xf numFmtId="4" fontId="9" fillId="0" borderId="39" xfId="0" applyNumberFormat="1" applyFont="1" applyFill="1" applyBorder="1" applyAlignment="1">
      <alignment horizontal="right" vertical="center"/>
    </xf>
    <xf numFmtId="4" fontId="9" fillId="0" borderId="39" xfId="0" applyNumberFormat="1" applyFont="1" applyFill="1" applyBorder="1" applyAlignment="1">
      <alignment horizontal="center" vertical="center"/>
    </xf>
    <xf numFmtId="169" fontId="9" fillId="0" borderId="39" xfId="0" applyNumberFormat="1" applyFont="1" applyFill="1" applyBorder="1" applyAlignment="1">
      <alignment horizontal="right" vertical="center"/>
    </xf>
    <xf numFmtId="169" fontId="9" fillId="0" borderId="39" xfId="0" applyNumberFormat="1" applyFont="1" applyFill="1" applyBorder="1" applyAlignment="1">
      <alignment horizontal="center" vertical="center"/>
    </xf>
    <xf numFmtId="0" fontId="12" fillId="0" borderId="39" xfId="0" applyFont="1" applyFill="1" applyBorder="1" applyAlignment="1">
      <alignment vertical="center" wrapText="1"/>
    </xf>
    <xf numFmtId="3" fontId="9" fillId="0" borderId="39" xfId="0" applyNumberFormat="1" applyFont="1" applyFill="1" applyBorder="1" applyAlignment="1">
      <alignment horizontal="center" vertical="center"/>
    </xf>
    <xf numFmtId="0" fontId="9" fillId="0" borderId="39" xfId="0" applyNumberFormat="1" applyFont="1" applyFill="1" applyBorder="1" applyAlignment="1">
      <alignment horizontal="right" vertical="center"/>
    </xf>
    <xf numFmtId="0" fontId="9" fillId="0" borderId="39" xfId="0" applyNumberFormat="1" applyFont="1" applyFill="1" applyBorder="1" applyAlignment="1">
      <alignment horizontal="center" vertical="center"/>
    </xf>
    <xf numFmtId="9" fontId="9" fillId="0" borderId="39" xfId="0" applyNumberFormat="1" applyFont="1" applyFill="1" applyBorder="1" applyAlignment="1">
      <alignment horizontal="right" vertical="center"/>
    </xf>
    <xf numFmtId="9" fontId="9" fillId="0" borderId="39" xfId="0" applyNumberFormat="1" applyFont="1" applyFill="1" applyBorder="1" applyAlignment="1">
      <alignment horizontal="center" vertical="center"/>
    </xf>
    <xf numFmtId="9" fontId="9" fillId="0" borderId="39" xfId="9" applyNumberFormat="1" applyFont="1" applyFill="1" applyBorder="1" applyAlignment="1">
      <alignment horizontal="right" vertical="center"/>
    </xf>
    <xf numFmtId="9" fontId="9" fillId="0" borderId="39" xfId="9" applyNumberFormat="1" applyFont="1" applyFill="1" applyBorder="1" applyAlignment="1">
      <alignment horizontal="center" vertical="center"/>
    </xf>
    <xf numFmtId="3" fontId="9" fillId="0" borderId="39" xfId="0" applyNumberFormat="1" applyFont="1" applyFill="1" applyBorder="1" applyAlignment="1">
      <alignment horizontal="left" vertical="center"/>
    </xf>
    <xf numFmtId="0" fontId="12" fillId="0" borderId="39" xfId="0" applyFont="1" applyFill="1" applyBorder="1" applyAlignment="1">
      <alignment horizontal="center" vertical="center" wrapText="1"/>
    </xf>
    <xf numFmtId="9" fontId="12" fillId="0" borderId="39" xfId="0" applyNumberFormat="1" applyFont="1" applyFill="1" applyBorder="1" applyAlignment="1">
      <alignment horizontal="right" vertical="center" wrapText="1"/>
    </xf>
    <xf numFmtId="171" fontId="9" fillId="0" borderId="39" xfId="0" applyNumberFormat="1" applyFont="1" applyFill="1" applyBorder="1" applyAlignment="1">
      <alignment horizontal="right" vertical="center"/>
    </xf>
    <xf numFmtId="171" fontId="9" fillId="0" borderId="39" xfId="0" applyNumberFormat="1" applyFont="1" applyFill="1" applyBorder="1" applyAlignment="1">
      <alignment horizontal="center" vertical="center"/>
    </xf>
    <xf numFmtId="168" fontId="12" fillId="0" borderId="39" xfId="0" applyNumberFormat="1" applyFont="1" applyFill="1" applyBorder="1" applyAlignment="1">
      <alignment horizontal="right" vertical="center" wrapText="1"/>
    </xf>
    <xf numFmtId="166" fontId="9" fillId="0" borderId="39" xfId="0" applyNumberFormat="1" applyFont="1" applyFill="1" applyBorder="1" applyAlignment="1">
      <alignment horizontal="right" vertical="center" wrapText="1"/>
    </xf>
    <xf numFmtId="0" fontId="9" fillId="0" borderId="39" xfId="0" applyFont="1" applyFill="1" applyBorder="1" applyAlignment="1">
      <alignment horizontal="justify" vertical="center" wrapText="1"/>
    </xf>
    <xf numFmtId="0" fontId="9" fillId="0" borderId="39" xfId="1" applyNumberFormat="1" applyFont="1" applyFill="1" applyBorder="1" applyAlignment="1">
      <alignment horizontal="left" vertical="center" wrapText="1"/>
    </xf>
    <xf numFmtId="1" fontId="9" fillId="0" borderId="39" xfId="1" applyNumberFormat="1" applyFont="1" applyFill="1" applyBorder="1" applyAlignment="1">
      <alignment horizontal="right" vertical="center" wrapText="1"/>
    </xf>
    <xf numFmtId="1" fontId="9" fillId="0" borderId="39" xfId="0" applyNumberFormat="1" applyFont="1" applyFill="1" applyBorder="1" applyAlignment="1">
      <alignment horizontal="right" vertical="center"/>
    </xf>
    <xf numFmtId="1" fontId="9" fillId="0" borderId="39" xfId="0" applyNumberFormat="1" applyFont="1" applyFill="1" applyBorder="1" applyAlignment="1">
      <alignment horizontal="center" vertical="center"/>
    </xf>
    <xf numFmtId="0" fontId="9" fillId="0" borderId="39" xfId="0" applyNumberFormat="1" applyFont="1" applyFill="1" applyBorder="1" applyAlignment="1">
      <alignment horizontal="left" vertical="center"/>
    </xf>
    <xf numFmtId="0" fontId="9" fillId="0" borderId="39" xfId="9" applyNumberFormat="1" applyFont="1" applyFill="1" applyBorder="1" applyAlignment="1">
      <alignment horizontal="right" vertical="center"/>
    </xf>
    <xf numFmtId="0" fontId="9" fillId="0" borderId="39" xfId="9" applyNumberFormat="1" applyFont="1" applyFill="1" applyBorder="1" applyAlignment="1">
      <alignment horizontal="center" vertical="center"/>
    </xf>
    <xf numFmtId="166" fontId="9" fillId="0" borderId="39" xfId="0" applyNumberFormat="1" applyFont="1" applyFill="1" applyBorder="1" applyAlignment="1">
      <alignment vertical="center" wrapText="1"/>
    </xf>
    <xf numFmtId="0" fontId="9" fillId="0" borderId="39" xfId="0" applyFont="1" applyFill="1" applyBorder="1" applyAlignment="1">
      <alignment vertical="center" wrapText="1"/>
    </xf>
    <xf numFmtId="167" fontId="9" fillId="0" borderId="39" xfId="0" applyNumberFormat="1" applyFont="1" applyFill="1" applyBorder="1" applyAlignment="1">
      <alignment horizontal="right" vertical="center" wrapText="1"/>
    </xf>
    <xf numFmtId="3" fontId="9" fillId="0" borderId="39" xfId="0" applyNumberFormat="1" applyFont="1" applyFill="1" applyBorder="1" applyAlignment="1">
      <alignment horizontal="right" vertical="center" wrapText="1"/>
    </xf>
    <xf numFmtId="9" fontId="9" fillId="0" borderId="39" xfId="9" applyFont="1" applyFill="1" applyBorder="1" applyAlignment="1">
      <alignment horizontal="right" vertical="center" wrapText="1"/>
    </xf>
    <xf numFmtId="0" fontId="9" fillId="0" borderId="40" xfId="0" applyFont="1" applyFill="1" applyBorder="1" applyAlignment="1">
      <alignment horizontal="justify" vertical="center"/>
    </xf>
    <xf numFmtId="10" fontId="9" fillId="0" borderId="40" xfId="0" applyNumberFormat="1" applyFont="1" applyFill="1" applyBorder="1" applyAlignment="1">
      <alignment horizontal="center" vertical="center"/>
    </xf>
    <xf numFmtId="0" fontId="9" fillId="0" borderId="40" xfId="0" applyNumberFormat="1" applyFont="1" applyFill="1" applyBorder="1" applyAlignment="1">
      <alignment horizontal="left" vertical="center" wrapText="1"/>
    </xf>
    <xf numFmtId="3" fontId="9" fillId="0" borderId="40" xfId="0" applyNumberFormat="1" applyFont="1" applyFill="1" applyBorder="1" applyAlignment="1">
      <alignment horizontal="right" vertical="center"/>
    </xf>
    <xf numFmtId="3" fontId="9" fillId="0" borderId="40" xfId="0" applyNumberFormat="1" applyFont="1" applyFill="1" applyBorder="1" applyAlignment="1">
      <alignment horizontal="center" vertical="center"/>
    </xf>
    <xf numFmtId="166" fontId="7" fillId="43" borderId="23" xfId="0" applyNumberFormat="1" applyFont="1" applyFill="1" applyBorder="1" applyAlignment="1">
      <alignment horizontal="left" vertical="center" wrapText="1"/>
    </xf>
    <xf numFmtId="0" fontId="7" fillId="43" borderId="23" xfId="0" applyNumberFormat="1" applyFont="1" applyFill="1" applyBorder="1" applyAlignment="1">
      <alignment horizontal="justify" vertical="center" wrapText="1"/>
    </xf>
    <xf numFmtId="10" fontId="7" fillId="43" borderId="23" xfId="0" applyNumberFormat="1" applyFont="1" applyFill="1" applyBorder="1" applyAlignment="1">
      <alignment horizontal="center" vertical="center"/>
    </xf>
    <xf numFmtId="0" fontId="7" fillId="43" borderId="23" xfId="0" applyNumberFormat="1" applyFont="1" applyFill="1" applyBorder="1" applyAlignment="1">
      <alignment horizontal="left" vertical="center" wrapText="1"/>
    </xf>
    <xf numFmtId="166" fontId="7" fillId="43" borderId="23" xfId="0" applyNumberFormat="1" applyFont="1" applyFill="1" applyBorder="1" applyAlignment="1">
      <alignment horizontal="right" vertical="center" wrapText="1"/>
    </xf>
    <xf numFmtId="3" fontId="7" fillId="43" borderId="23" xfId="0" applyNumberFormat="1" applyFont="1" applyFill="1" applyBorder="1" applyAlignment="1">
      <alignment horizontal="right" vertical="center"/>
    </xf>
    <xf numFmtId="3" fontId="7" fillId="43" borderId="23" xfId="0" applyNumberFormat="1" applyFont="1" applyFill="1" applyBorder="1" applyAlignment="1">
      <alignment horizontal="center" vertical="center"/>
    </xf>
    <xf numFmtId="166" fontId="7" fillId="41" borderId="23" xfId="0" applyNumberFormat="1" applyFont="1" applyFill="1" applyBorder="1" applyAlignment="1">
      <alignment horizontal="left" vertical="center" wrapText="1"/>
    </xf>
    <xf numFmtId="0" fontId="7" fillId="41" borderId="23" xfId="0" applyNumberFormat="1" applyFont="1" applyFill="1" applyBorder="1" applyAlignment="1">
      <alignment horizontal="justify" vertical="center" wrapText="1"/>
    </xf>
    <xf numFmtId="10" fontId="7" fillId="41" borderId="23" xfId="0" applyNumberFormat="1" applyFont="1" applyFill="1" applyBorder="1" applyAlignment="1">
      <alignment horizontal="center" vertical="center"/>
    </xf>
    <xf numFmtId="0" fontId="7" fillId="41" borderId="23" xfId="0" applyNumberFormat="1" applyFont="1" applyFill="1" applyBorder="1" applyAlignment="1">
      <alignment horizontal="left" vertical="center" wrapText="1"/>
    </xf>
    <xf numFmtId="166" fontId="7" fillId="41" borderId="23" xfId="0" applyNumberFormat="1" applyFont="1" applyFill="1" applyBorder="1" applyAlignment="1">
      <alignment horizontal="right" vertical="center" wrapText="1"/>
    </xf>
    <xf numFmtId="3" fontId="7" fillId="41" borderId="23" xfId="0" applyNumberFormat="1" applyFont="1" applyFill="1" applyBorder="1" applyAlignment="1">
      <alignment horizontal="right" vertical="center"/>
    </xf>
    <xf numFmtId="3" fontId="7" fillId="41" borderId="23" xfId="0" applyNumberFormat="1" applyFont="1" applyFill="1" applyBorder="1" applyAlignment="1">
      <alignment horizontal="center" vertical="center"/>
    </xf>
    <xf numFmtId="0" fontId="9" fillId="0" borderId="23" xfId="0" applyNumberFormat="1" applyFont="1" applyFill="1" applyBorder="1" applyAlignment="1">
      <alignment horizontal="justify" vertical="center" wrapText="1"/>
    </xf>
    <xf numFmtId="9" fontId="9" fillId="2" borderId="23" xfId="9" applyFont="1" applyFill="1" applyBorder="1" applyAlignment="1">
      <alignment horizontal="right" vertical="center" wrapText="1"/>
    </xf>
    <xf numFmtId="9" fontId="9" fillId="0" borderId="23" xfId="9" applyFont="1" applyFill="1" applyBorder="1" applyAlignment="1">
      <alignment horizontal="right" vertical="center"/>
    </xf>
    <xf numFmtId="9" fontId="9" fillId="0" borderId="23" xfId="9" applyFont="1" applyFill="1" applyBorder="1" applyAlignment="1">
      <alignment horizontal="center" vertical="center"/>
    </xf>
    <xf numFmtId="166" fontId="7" fillId="42" borderId="23" xfId="0" applyNumberFormat="1" applyFont="1" applyFill="1" applyBorder="1" applyAlignment="1">
      <alignment horizontal="justify" vertical="center" wrapText="1"/>
    </xf>
    <xf numFmtId="10" fontId="7" fillId="42" borderId="23" xfId="0" applyNumberFormat="1" applyFont="1" applyFill="1" applyBorder="1" applyAlignment="1">
      <alignment horizontal="center" vertical="center"/>
    </xf>
    <xf numFmtId="0" fontId="7" fillId="42" borderId="23" xfId="0" applyNumberFormat="1" applyFont="1" applyFill="1" applyBorder="1" applyAlignment="1">
      <alignment horizontal="left" vertical="center" wrapText="1"/>
    </xf>
    <xf numFmtId="166" fontId="7" fillId="42" borderId="23" xfId="0" applyNumberFormat="1" applyFont="1" applyFill="1" applyBorder="1" applyAlignment="1">
      <alignment horizontal="right" vertical="center" wrapText="1"/>
    </xf>
    <xf numFmtId="3" fontId="7" fillId="42" borderId="23" xfId="0" applyNumberFormat="1" applyFont="1" applyFill="1" applyBorder="1" applyAlignment="1">
      <alignment horizontal="right" vertical="center"/>
    </xf>
    <xf numFmtId="3" fontId="7" fillId="42" borderId="23" xfId="0" applyNumberFormat="1" applyFont="1" applyFill="1" applyBorder="1" applyAlignment="1">
      <alignment horizontal="center" vertical="center"/>
    </xf>
    <xf numFmtId="166" fontId="9" fillId="0" borderId="23" xfId="0" applyNumberFormat="1" applyFont="1" applyFill="1" applyBorder="1" applyAlignment="1">
      <alignment horizontal="right" vertical="center" wrapText="1"/>
    </xf>
    <xf numFmtId="0" fontId="9" fillId="2" borderId="23" xfId="0" applyNumberFormat="1" applyFont="1" applyFill="1" applyBorder="1" applyAlignment="1">
      <alignment horizontal="right" vertical="center" wrapText="1"/>
    </xf>
    <xf numFmtId="0" fontId="9" fillId="0" borderId="23" xfId="0" applyNumberFormat="1" applyFont="1" applyFill="1" applyBorder="1" applyAlignment="1">
      <alignment horizontal="right" vertical="center" wrapText="1"/>
    </xf>
    <xf numFmtId="0" fontId="9" fillId="0" borderId="23" xfId="0" applyNumberFormat="1" applyFont="1" applyFill="1" applyBorder="1" applyAlignment="1">
      <alignment horizontal="right" vertical="center"/>
    </xf>
    <xf numFmtId="0" fontId="9" fillId="0" borderId="23" xfId="0" applyNumberFormat="1" applyFont="1" applyFill="1" applyBorder="1" applyAlignment="1">
      <alignment horizontal="center" vertical="center"/>
    </xf>
    <xf numFmtId="0" fontId="7" fillId="41" borderId="23" xfId="0" applyFont="1" applyFill="1" applyBorder="1"/>
    <xf numFmtId="10" fontId="9" fillId="0" borderId="23" xfId="9" applyNumberFormat="1" applyFont="1" applyFill="1" applyBorder="1" applyAlignment="1">
      <alignment horizontal="right" vertical="center"/>
    </xf>
    <xf numFmtId="10" fontId="9" fillId="0" borderId="23" xfId="9" applyNumberFormat="1" applyFont="1" applyFill="1" applyBorder="1" applyAlignment="1">
      <alignment horizontal="center" vertical="center"/>
    </xf>
    <xf numFmtId="166" fontId="7" fillId="41" borderId="23" xfId="0" applyNumberFormat="1" applyFont="1" applyFill="1" applyBorder="1" applyAlignment="1">
      <alignment horizontal="justify" vertical="center" wrapText="1"/>
    </xf>
    <xf numFmtId="4" fontId="9" fillId="0" borderId="23" xfId="0" applyNumberFormat="1" applyFont="1" applyFill="1" applyBorder="1" applyAlignment="1">
      <alignment horizontal="center" vertical="center"/>
    </xf>
    <xf numFmtId="0" fontId="7" fillId="41" borderId="23" xfId="0" applyFont="1" applyFill="1" applyBorder="1" applyAlignment="1">
      <alignment vertical="center"/>
    </xf>
    <xf numFmtId="0" fontId="7" fillId="42" borderId="23" xfId="0" applyFont="1" applyFill="1" applyBorder="1"/>
    <xf numFmtId="9" fontId="9" fillId="0" borderId="23" xfId="9" applyFont="1" applyFill="1" applyBorder="1" applyAlignment="1">
      <alignment horizontal="right" vertical="center" wrapText="1"/>
    </xf>
    <xf numFmtId="10" fontId="9" fillId="0" borderId="23" xfId="0" applyNumberFormat="1" applyFont="1" applyFill="1" applyBorder="1" applyAlignment="1">
      <alignment horizontal="right" vertical="center"/>
    </xf>
    <xf numFmtId="9" fontId="9" fillId="0" borderId="23" xfId="0" applyNumberFormat="1" applyFont="1" applyFill="1" applyBorder="1" applyAlignment="1">
      <alignment horizontal="right" vertical="center" wrapText="1"/>
    </xf>
    <xf numFmtId="9" fontId="3" fillId="0" borderId="23" xfId="9" applyFont="1" applyFill="1" applyBorder="1" applyAlignment="1">
      <alignment horizontal="center" vertical="center"/>
    </xf>
    <xf numFmtId="10" fontId="7" fillId="44" borderId="6" xfId="0" applyNumberFormat="1" applyFont="1" applyFill="1" applyBorder="1" applyAlignment="1">
      <alignment horizontal="center" vertical="center"/>
    </xf>
    <xf numFmtId="2" fontId="7" fillId="44" borderId="12" xfId="0" applyNumberFormat="1" applyFont="1" applyFill="1" applyBorder="1" applyAlignment="1">
      <alignment horizontal="right" vertical="center"/>
    </xf>
    <xf numFmtId="2" fontId="7" fillId="44" borderId="12" xfId="0" applyNumberFormat="1" applyFont="1" applyFill="1" applyBorder="1" applyAlignment="1">
      <alignment horizontal="center" vertical="center"/>
    </xf>
    <xf numFmtId="3" fontId="7" fillId="44" borderId="12" xfId="0" applyNumberFormat="1" applyFont="1" applyFill="1" applyBorder="1" applyAlignment="1">
      <alignment horizontal="right" vertical="center"/>
    </xf>
    <xf numFmtId="3" fontId="9" fillId="0" borderId="23" xfId="0" applyNumberFormat="1" applyFont="1" applyFill="1" applyBorder="1" applyAlignment="1">
      <alignment horizontal="left" vertical="center" wrapText="1"/>
    </xf>
    <xf numFmtId="0" fontId="7" fillId="0" borderId="44" xfId="0" applyFont="1" applyFill="1" applyBorder="1" applyAlignment="1">
      <alignment horizontal="center" vertical="center"/>
    </xf>
    <xf numFmtId="0" fontId="8" fillId="0" borderId="48" xfId="0" applyFont="1" applyFill="1" applyBorder="1" applyAlignment="1">
      <alignment horizontal="left" vertical="center"/>
    </xf>
    <xf numFmtId="10" fontId="9" fillId="0" borderId="49" xfId="0" applyNumberFormat="1" applyFont="1" applyFill="1" applyBorder="1" applyAlignment="1">
      <alignment horizontal="center" vertical="center"/>
    </xf>
    <xf numFmtId="0" fontId="3" fillId="0" borderId="49" xfId="0" applyNumberFormat="1" applyFont="1" applyFill="1" applyBorder="1" applyAlignment="1">
      <alignment horizontal="left" vertical="center" wrapText="1"/>
    </xf>
    <xf numFmtId="9" fontId="3" fillId="0" borderId="49" xfId="0" applyNumberFormat="1" applyFont="1" applyFill="1" applyBorder="1" applyAlignment="1">
      <alignment horizontal="center" vertical="center"/>
    </xf>
    <xf numFmtId="0" fontId="3" fillId="0" borderId="47" xfId="0" applyFont="1" applyFill="1" applyBorder="1" applyAlignment="1">
      <alignment vertical="center"/>
    </xf>
    <xf numFmtId="0" fontId="3" fillId="0" borderId="47" xfId="0" applyFont="1" applyFill="1" applyBorder="1" applyAlignment="1">
      <alignment horizontal="left" vertical="center" wrapText="1"/>
    </xf>
    <xf numFmtId="9" fontId="3" fillId="0" borderId="47" xfId="9" applyFont="1" applyFill="1" applyBorder="1" applyAlignment="1">
      <alignment horizontal="center" vertical="center"/>
    </xf>
    <xf numFmtId="0" fontId="3" fillId="0" borderId="47" xfId="0" applyFont="1" applyFill="1" applyBorder="1" applyAlignment="1">
      <alignment horizontal="justify" vertical="center" wrapText="1"/>
    </xf>
    <xf numFmtId="3" fontId="3" fillId="0" borderId="47" xfId="0" applyNumberFormat="1" applyFont="1" applyFill="1" applyBorder="1" applyAlignment="1">
      <alignment horizontal="center"/>
    </xf>
    <xf numFmtId="3" fontId="3" fillId="0" borderId="47" xfId="0" applyNumberFormat="1" applyFont="1" applyFill="1" applyBorder="1" applyAlignment="1">
      <alignment horizontal="right"/>
    </xf>
    <xf numFmtId="3" fontId="3" fillId="0" borderId="47" xfId="0" applyNumberFormat="1" applyFont="1" applyFill="1" applyBorder="1" applyAlignment="1">
      <alignment horizontal="right" vertical="center"/>
    </xf>
    <xf numFmtId="3" fontId="7" fillId="0" borderId="47" xfId="0" applyNumberFormat="1" applyFont="1" applyFill="1" applyBorder="1" applyAlignment="1">
      <alignment horizontal="right" vertical="center"/>
    </xf>
    <xf numFmtId="0" fontId="3" fillId="0" borderId="50" xfId="0" applyFont="1" applyFill="1" applyBorder="1" applyAlignment="1">
      <alignment vertical="center"/>
    </xf>
    <xf numFmtId="0" fontId="3" fillId="0" borderId="50" xfId="0" applyFont="1" applyFill="1" applyBorder="1" applyAlignment="1">
      <alignment horizontal="left" vertical="center" wrapText="1"/>
    </xf>
    <xf numFmtId="9" fontId="3" fillId="0" borderId="50" xfId="9" applyFont="1" applyFill="1" applyBorder="1" applyAlignment="1">
      <alignment horizontal="center" vertical="center"/>
    </xf>
    <xf numFmtId="0" fontId="3" fillId="0" borderId="50" xfId="0" applyFont="1" applyFill="1" applyBorder="1" applyAlignment="1">
      <alignment horizontal="justify" vertical="center" wrapText="1"/>
    </xf>
    <xf numFmtId="3" fontId="3" fillId="0" borderId="50" xfId="0" applyNumberFormat="1" applyFont="1" applyFill="1" applyBorder="1" applyAlignment="1">
      <alignment horizontal="center"/>
    </xf>
    <xf numFmtId="3" fontId="3" fillId="0" borderId="50" xfId="0" applyNumberFormat="1" applyFont="1" applyFill="1" applyBorder="1" applyAlignment="1">
      <alignment horizontal="right"/>
    </xf>
    <xf numFmtId="3" fontId="3" fillId="0" borderId="50" xfId="0" applyNumberFormat="1" applyFont="1" applyFill="1" applyBorder="1" applyAlignment="1">
      <alignment horizontal="right" vertical="center"/>
    </xf>
    <xf numFmtId="3" fontId="7" fillId="0" borderId="50" xfId="0" applyNumberFormat="1" applyFont="1" applyFill="1" applyBorder="1" applyAlignment="1">
      <alignment horizontal="right" vertical="center"/>
    </xf>
    <xf numFmtId="166" fontId="3" fillId="2" borderId="51" xfId="0" applyNumberFormat="1" applyFont="1" applyFill="1" applyBorder="1" applyAlignment="1">
      <alignment vertical="center"/>
    </xf>
    <xf numFmtId="0" fontId="3" fillId="2" borderId="47" xfId="0" applyFont="1" applyFill="1" applyBorder="1" applyAlignment="1">
      <alignment vertical="center"/>
    </xf>
    <xf numFmtId="0" fontId="9" fillId="0" borderId="47" xfId="0" applyFont="1" applyFill="1" applyBorder="1" applyAlignment="1">
      <alignment vertical="center"/>
    </xf>
    <xf numFmtId="0" fontId="3" fillId="8" borderId="47" xfId="0" applyFont="1" applyFill="1" applyBorder="1" applyAlignment="1">
      <alignment vertical="center"/>
    </xf>
    <xf numFmtId="3" fontId="9" fillId="0" borderId="6" xfId="0" applyNumberFormat="1" applyFont="1" applyFill="1" applyBorder="1" applyAlignment="1">
      <alignment horizontal="center" vertical="center" wrapText="1"/>
    </xf>
    <xf numFmtId="9" fontId="9" fillId="0" borderId="23" xfId="9" applyFont="1" applyFill="1" applyBorder="1" applyAlignment="1">
      <alignment horizontal="center" vertical="center" wrapText="1"/>
    </xf>
    <xf numFmtId="9" fontId="9" fillId="0" borderId="23" xfId="9" applyFont="1" applyFill="1" applyBorder="1" applyAlignment="1">
      <alignment horizontal="left" vertical="center" wrapText="1"/>
    </xf>
    <xf numFmtId="3" fontId="9" fillId="0" borderId="39" xfId="0" applyNumberFormat="1" applyFont="1" applyFill="1" applyBorder="1" applyAlignment="1">
      <alignment horizontal="center" vertical="center"/>
    </xf>
    <xf numFmtId="0" fontId="12" fillId="0" borderId="39" xfId="0" applyFont="1" applyFill="1" applyBorder="1" applyAlignment="1">
      <alignment horizontal="center" vertical="center" wrapText="1"/>
    </xf>
    <xf numFmtId="3" fontId="9" fillId="0" borderId="23" xfId="0" applyNumberFormat="1" applyFont="1" applyFill="1" applyBorder="1" applyAlignment="1">
      <alignment horizontal="center" vertical="center"/>
    </xf>
    <xf numFmtId="3" fontId="9" fillId="7" borderId="36" xfId="0" applyNumberFormat="1" applyFont="1" applyFill="1" applyBorder="1" applyAlignment="1">
      <alignment horizontal="right" vertical="center"/>
    </xf>
    <xf numFmtId="9" fontId="9" fillId="7" borderId="36" xfId="9" applyFont="1" applyFill="1" applyBorder="1" applyAlignment="1">
      <alignment horizontal="right" vertical="center"/>
    </xf>
    <xf numFmtId="3" fontId="9" fillId="7" borderId="36" xfId="0" applyNumberFormat="1" applyFont="1" applyFill="1" applyBorder="1" applyAlignment="1">
      <alignment horizontal="center" vertical="center"/>
    </xf>
    <xf numFmtId="9" fontId="9" fillId="7" borderId="36" xfId="9" applyFont="1" applyFill="1" applyBorder="1" applyAlignment="1">
      <alignment horizontal="center" vertical="center"/>
    </xf>
    <xf numFmtId="173" fontId="9" fillId="0" borderId="36" xfId="10" applyNumberFormat="1" applyFont="1" applyFill="1" applyBorder="1" applyAlignment="1">
      <alignment horizontal="right" vertical="center"/>
    </xf>
    <xf numFmtId="0" fontId="9" fillId="0" borderId="29" xfId="0" applyNumberFormat="1" applyFont="1" applyFill="1" applyBorder="1" applyAlignment="1">
      <alignment horizontal="center" vertical="center" wrapText="1"/>
    </xf>
    <xf numFmtId="3" fontId="9" fillId="0" borderId="26" xfId="0" applyNumberFormat="1" applyFont="1" applyFill="1" applyBorder="1" applyAlignment="1">
      <alignment horizontal="center" vertical="center" wrapText="1"/>
    </xf>
    <xf numFmtId="173" fontId="9" fillId="0" borderId="26" xfId="10" applyNumberFormat="1" applyFont="1" applyFill="1" applyBorder="1" applyAlignment="1">
      <alignment horizontal="right" vertical="center"/>
    </xf>
    <xf numFmtId="3" fontId="9" fillId="7" borderId="25" xfId="0" applyNumberFormat="1" applyFont="1" applyFill="1" applyBorder="1" applyAlignment="1">
      <alignment horizontal="right" vertical="center"/>
    </xf>
    <xf numFmtId="173" fontId="9" fillId="0" borderId="25" xfId="10" applyNumberFormat="1" applyFont="1" applyFill="1" applyBorder="1" applyAlignment="1">
      <alignment horizontal="right" vertical="center"/>
    </xf>
    <xf numFmtId="3" fontId="9" fillId="7" borderId="25" xfId="0" applyNumberFormat="1" applyFont="1" applyFill="1" applyBorder="1" applyAlignment="1">
      <alignment horizontal="center" vertical="center"/>
    </xf>
    <xf numFmtId="3" fontId="9" fillId="0" borderId="23" xfId="0" applyNumberFormat="1" applyFont="1" applyFill="1" applyBorder="1" applyAlignment="1">
      <alignment horizontal="center" vertical="center"/>
    </xf>
    <xf numFmtId="3" fontId="9" fillId="0" borderId="25" xfId="0" applyNumberFormat="1" applyFont="1" applyFill="1" applyBorder="1" applyAlignment="1">
      <alignment horizontal="center" vertical="center" wrapText="1"/>
    </xf>
    <xf numFmtId="173" fontId="9" fillId="0" borderId="23" xfId="10" applyNumberFormat="1" applyFont="1" applyFill="1" applyBorder="1" applyAlignment="1">
      <alignment horizontal="right" vertical="center"/>
    </xf>
    <xf numFmtId="173" fontId="9" fillId="0" borderId="5" xfId="10" applyNumberFormat="1" applyFont="1" applyFill="1" applyBorder="1" applyAlignment="1">
      <alignment horizontal="right" vertical="center"/>
    </xf>
    <xf numFmtId="173" fontId="7" fillId="21" borderId="5" xfId="10" applyNumberFormat="1" applyFont="1" applyFill="1" applyBorder="1" applyAlignment="1">
      <alignment horizontal="right" vertical="center"/>
    </xf>
    <xf numFmtId="173" fontId="7" fillId="36" borderId="36" xfId="10" applyNumberFormat="1" applyFont="1" applyFill="1" applyBorder="1" applyAlignment="1">
      <alignment horizontal="right" vertical="center"/>
    </xf>
    <xf numFmtId="173" fontId="7" fillId="9" borderId="36" xfId="10" applyNumberFormat="1" applyFont="1" applyFill="1" applyBorder="1" applyAlignment="1">
      <alignment horizontal="right" vertical="center"/>
    </xf>
    <xf numFmtId="173" fontId="7" fillId="38" borderId="36" xfId="10" applyNumberFormat="1" applyFont="1" applyFill="1" applyBorder="1" applyAlignment="1">
      <alignment horizontal="right" vertical="center"/>
    </xf>
    <xf numFmtId="173" fontId="7" fillId="39" borderId="39" xfId="10" applyNumberFormat="1" applyFont="1" applyFill="1" applyBorder="1" applyAlignment="1">
      <alignment horizontal="right" vertical="center"/>
    </xf>
    <xf numFmtId="173" fontId="7" fillId="40" borderId="39" xfId="10" applyNumberFormat="1" applyFont="1" applyFill="1" applyBorder="1" applyAlignment="1">
      <alignment horizontal="right" vertical="center"/>
    </xf>
    <xf numFmtId="173" fontId="9" fillId="0" borderId="39" xfId="10" applyNumberFormat="1" applyFont="1" applyFill="1" applyBorder="1" applyAlignment="1">
      <alignment horizontal="right" vertical="center"/>
    </xf>
    <xf numFmtId="173" fontId="7" fillId="32" borderId="39" xfId="10" applyNumberFormat="1" applyFont="1" applyFill="1" applyBorder="1" applyAlignment="1">
      <alignment horizontal="right" vertical="center"/>
    </xf>
    <xf numFmtId="173" fontId="12" fillId="0" borderId="39" xfId="10" applyNumberFormat="1" applyFont="1" applyFill="1" applyBorder="1" applyAlignment="1">
      <alignment horizontal="right" vertical="center" wrapText="1"/>
    </xf>
    <xf numFmtId="173" fontId="9" fillId="0" borderId="40" xfId="10" applyNumberFormat="1" applyFont="1" applyFill="1" applyBorder="1" applyAlignment="1">
      <alignment horizontal="right" vertical="center"/>
    </xf>
    <xf numFmtId="173" fontId="7" fillId="43" borderId="23" xfId="10" applyNumberFormat="1" applyFont="1" applyFill="1" applyBorder="1" applyAlignment="1">
      <alignment horizontal="right" vertical="center"/>
    </xf>
    <xf numFmtId="173" fontId="7" fillId="41" borderId="23" xfId="10" applyNumberFormat="1" applyFont="1" applyFill="1" applyBorder="1" applyAlignment="1">
      <alignment horizontal="right" vertical="center"/>
    </xf>
    <xf numFmtId="173" fontId="7" fillId="42" borderId="23" xfId="10" applyNumberFormat="1" applyFont="1" applyFill="1" applyBorder="1" applyAlignment="1">
      <alignment horizontal="right" vertical="center"/>
    </xf>
    <xf numFmtId="173" fontId="7" fillId="4" borderId="8" xfId="10" applyNumberFormat="1" applyFont="1" applyFill="1" applyBorder="1" applyAlignment="1">
      <alignment horizontal="right" vertical="center"/>
    </xf>
    <xf numFmtId="173" fontId="7" fillId="5" borderId="8" xfId="10" applyNumberFormat="1" applyFont="1" applyFill="1" applyBorder="1" applyAlignment="1">
      <alignment horizontal="right" vertical="center"/>
    </xf>
    <xf numFmtId="173" fontId="9" fillId="0" borderId="8" xfId="10" applyNumberFormat="1" applyFont="1" applyFill="1" applyBorder="1" applyAlignment="1">
      <alignment horizontal="right" vertical="center" wrapText="1"/>
    </xf>
    <xf numFmtId="173" fontId="9" fillId="0" borderId="8" xfId="10" applyNumberFormat="1" applyFont="1" applyFill="1" applyBorder="1" applyAlignment="1">
      <alignment horizontal="right" vertical="center"/>
    </xf>
    <xf numFmtId="173" fontId="7" fillId="6" borderId="8" xfId="10" applyNumberFormat="1" applyFont="1" applyFill="1" applyBorder="1" applyAlignment="1">
      <alignment horizontal="right" vertical="center"/>
    </xf>
    <xf numFmtId="173" fontId="7" fillId="21" borderId="20" xfId="10" applyNumberFormat="1" applyFont="1" applyFill="1" applyBorder="1" applyAlignment="1">
      <alignment horizontal="right" vertical="center"/>
    </xf>
    <xf numFmtId="173" fontId="9" fillId="0" borderId="7" xfId="10" applyNumberFormat="1" applyFont="1" applyFill="1" applyBorder="1" applyAlignment="1">
      <alignment horizontal="right" vertical="center"/>
    </xf>
    <xf numFmtId="173" fontId="7" fillId="14" borderId="23" xfId="10" applyNumberFormat="1" applyFont="1" applyFill="1" applyBorder="1" applyAlignment="1">
      <alignment horizontal="right" vertical="center"/>
    </xf>
    <xf numFmtId="173" fontId="7" fillId="15" borderId="23" xfId="10" applyNumberFormat="1" applyFont="1" applyFill="1" applyBorder="1" applyAlignment="1">
      <alignment horizontal="right" vertical="center"/>
    </xf>
    <xf numFmtId="173" fontId="7" fillId="16" borderId="23" xfId="10" applyNumberFormat="1" applyFont="1" applyFill="1" applyBorder="1" applyAlignment="1">
      <alignment horizontal="right" vertical="center"/>
    </xf>
    <xf numFmtId="173" fontId="7" fillId="20" borderId="25" xfId="10" applyNumberFormat="1" applyFont="1" applyFill="1" applyBorder="1" applyAlignment="1">
      <alignment horizontal="right" vertical="center"/>
    </xf>
    <xf numFmtId="173" fontId="7" fillId="18" borderId="25" xfId="10" applyNumberFormat="1" applyFont="1" applyFill="1" applyBorder="1" applyAlignment="1">
      <alignment horizontal="right" vertical="center"/>
    </xf>
    <xf numFmtId="173" fontId="7" fillId="17" borderId="25" xfId="10" applyNumberFormat="1" applyFont="1" applyFill="1" applyBorder="1" applyAlignment="1">
      <alignment horizontal="right" vertical="center"/>
    </xf>
    <xf numFmtId="173" fontId="7" fillId="19" borderId="25" xfId="10" applyNumberFormat="1" applyFont="1" applyFill="1" applyBorder="1" applyAlignment="1">
      <alignment horizontal="right" vertical="center"/>
    </xf>
    <xf numFmtId="173" fontId="9" fillId="0" borderId="27" xfId="10" applyNumberFormat="1" applyFont="1" applyFill="1" applyBorder="1" applyAlignment="1">
      <alignment horizontal="right" vertical="center"/>
    </xf>
    <xf numFmtId="173" fontId="7" fillId="22" borderId="26" xfId="10" applyNumberFormat="1" applyFont="1" applyFill="1" applyBorder="1" applyAlignment="1">
      <alignment horizontal="right" vertical="center"/>
    </xf>
    <xf numFmtId="173" fontId="7" fillId="23" borderId="26" xfId="10" applyNumberFormat="1" applyFont="1" applyFill="1" applyBorder="1" applyAlignment="1">
      <alignment horizontal="right" vertical="center"/>
    </xf>
    <xf numFmtId="173" fontId="7" fillId="24" borderId="26" xfId="10" applyNumberFormat="1" applyFont="1" applyFill="1" applyBorder="1" applyAlignment="1">
      <alignment horizontal="right" vertical="center"/>
    </xf>
    <xf numFmtId="173" fontId="9" fillId="0" borderId="26" xfId="10" applyNumberFormat="1" applyFont="1" applyFill="1" applyBorder="1" applyAlignment="1">
      <alignment horizontal="right" vertical="center" wrapText="1"/>
    </xf>
    <xf numFmtId="173" fontId="7" fillId="25" borderId="26" xfId="10" applyNumberFormat="1" applyFont="1" applyFill="1" applyBorder="1" applyAlignment="1">
      <alignment horizontal="right" vertical="center"/>
    </xf>
    <xf numFmtId="173" fontId="7" fillId="26" borderId="28" xfId="10" applyNumberFormat="1" applyFont="1" applyFill="1" applyBorder="1" applyAlignment="1">
      <alignment horizontal="right" vertical="center"/>
    </xf>
    <xf numFmtId="173" fontId="7" fillId="27" borderId="29" xfId="10" applyNumberFormat="1" applyFont="1" applyFill="1" applyBorder="1" applyAlignment="1">
      <alignment horizontal="right" vertical="center"/>
    </xf>
    <xf numFmtId="173" fontId="9" fillId="0" borderId="29" xfId="10" applyNumberFormat="1" applyFont="1" applyFill="1" applyBorder="1" applyAlignment="1">
      <alignment horizontal="right" vertical="center"/>
    </xf>
    <xf numFmtId="173" fontId="7" fillId="28" borderId="30" xfId="10" applyNumberFormat="1" applyFont="1" applyFill="1" applyBorder="1" applyAlignment="1">
      <alignment horizontal="right" vertical="center"/>
    </xf>
    <xf numFmtId="173" fontId="7" fillId="27" borderId="31" xfId="10" applyNumberFormat="1" applyFont="1" applyFill="1" applyBorder="1" applyAlignment="1">
      <alignment horizontal="right" vertical="center"/>
    </xf>
    <xf numFmtId="173" fontId="9" fillId="0" borderId="31" xfId="10" applyNumberFormat="1" applyFont="1" applyFill="1" applyBorder="1" applyAlignment="1">
      <alignment horizontal="right" vertical="center"/>
    </xf>
    <xf numFmtId="173" fontId="7" fillId="30" borderId="31" xfId="10" applyNumberFormat="1" applyFont="1" applyFill="1" applyBorder="1" applyAlignment="1">
      <alignment horizontal="right" vertical="center"/>
    </xf>
    <xf numFmtId="173" fontId="7" fillId="31" borderId="32" xfId="10" applyNumberFormat="1" applyFont="1" applyFill="1" applyBorder="1" applyAlignment="1">
      <alignment horizontal="right" vertical="center"/>
    </xf>
    <xf numFmtId="173" fontId="7" fillId="29" borderId="32" xfId="10" applyNumberFormat="1" applyFont="1" applyFill="1" applyBorder="1" applyAlignment="1">
      <alignment horizontal="right" vertical="center"/>
    </xf>
    <xf numFmtId="173" fontId="9" fillId="0" borderId="32" xfId="10" applyNumberFormat="1" applyFont="1" applyFill="1" applyBorder="1" applyAlignment="1">
      <alignment horizontal="right" vertical="center"/>
    </xf>
    <xf numFmtId="173" fontId="7" fillId="32" borderId="32" xfId="10" applyNumberFormat="1" applyFont="1" applyFill="1" applyBorder="1" applyAlignment="1">
      <alignment horizontal="right" vertical="center"/>
    </xf>
    <xf numFmtId="173" fontId="7" fillId="33" borderId="34" xfId="10" applyNumberFormat="1" applyFont="1" applyFill="1" applyBorder="1" applyAlignment="1">
      <alignment horizontal="right" vertical="center"/>
    </xf>
    <xf numFmtId="173" fontId="7" fillId="7" borderId="34" xfId="10" applyNumberFormat="1" applyFont="1" applyFill="1" applyBorder="1" applyAlignment="1">
      <alignment horizontal="right" vertical="center"/>
    </xf>
    <xf numFmtId="173" fontId="9" fillId="0" borderId="34" xfId="10" applyNumberFormat="1" applyFont="1" applyFill="1" applyBorder="1" applyAlignment="1">
      <alignment horizontal="right" vertical="center" wrapText="1"/>
    </xf>
    <xf numFmtId="173" fontId="9" fillId="0" borderId="34" xfId="10" applyNumberFormat="1" applyFont="1" applyFill="1" applyBorder="1" applyAlignment="1">
      <alignment horizontal="right" vertical="center"/>
    </xf>
    <xf numFmtId="173" fontId="7" fillId="34" borderId="34" xfId="10" applyNumberFormat="1" applyFont="1" applyFill="1" applyBorder="1" applyAlignment="1">
      <alignment horizontal="right" vertical="center"/>
    </xf>
    <xf numFmtId="173" fontId="9" fillId="0" borderId="49" xfId="10" applyNumberFormat="1" applyFont="1" applyFill="1" applyBorder="1" applyAlignment="1">
      <alignment horizontal="center" vertical="center"/>
    </xf>
    <xf numFmtId="173" fontId="7" fillId="35" borderId="36" xfId="10" applyNumberFormat="1" applyFont="1" applyFill="1" applyBorder="1" applyAlignment="1">
      <alignment horizontal="right" vertical="center"/>
    </xf>
    <xf numFmtId="173" fontId="7" fillId="12" borderId="2" xfId="10" applyNumberFormat="1" applyFont="1" applyFill="1" applyBorder="1" applyAlignment="1">
      <alignment horizontal="right" vertical="center"/>
    </xf>
    <xf numFmtId="173" fontId="7" fillId="10" borderId="36" xfId="10" applyNumberFormat="1" applyFont="1" applyFill="1" applyBorder="1" applyAlignment="1">
      <alignment horizontal="right" vertical="center"/>
    </xf>
    <xf numFmtId="173" fontId="7" fillId="37" borderId="36" xfId="10" applyNumberFormat="1" applyFont="1" applyFill="1" applyBorder="1" applyAlignment="1">
      <alignment horizontal="right" vertical="center"/>
    </xf>
    <xf numFmtId="173" fontId="7" fillId="10" borderId="4" xfId="10" applyNumberFormat="1" applyFont="1" applyFill="1" applyBorder="1" applyAlignment="1">
      <alignment horizontal="right" vertical="center"/>
    </xf>
    <xf numFmtId="173" fontId="7" fillId="11" borderId="4" xfId="10" applyNumberFormat="1" applyFont="1" applyFill="1" applyBorder="1" applyAlignment="1">
      <alignment horizontal="right" vertical="center"/>
    </xf>
    <xf numFmtId="173" fontId="7" fillId="12" borderId="16" xfId="10" applyNumberFormat="1" applyFont="1" applyFill="1" applyBorder="1" applyAlignment="1">
      <alignment horizontal="right" vertical="center"/>
    </xf>
    <xf numFmtId="173" fontId="7" fillId="44" borderId="12" xfId="10" applyNumberFormat="1" applyFont="1" applyFill="1" applyBorder="1" applyAlignment="1">
      <alignment horizontal="right" vertical="center"/>
    </xf>
    <xf numFmtId="0" fontId="11" fillId="0" borderId="3" xfId="0" applyFont="1" applyFill="1" applyBorder="1" applyAlignment="1">
      <alignment horizontal="center" vertical="center"/>
    </xf>
    <xf numFmtId="0" fontId="7" fillId="44" borderId="11" xfId="0" applyNumberFormat="1" applyFont="1" applyFill="1" applyBorder="1" applyAlignment="1">
      <alignment horizontal="left" vertical="center" wrapText="1"/>
    </xf>
    <xf numFmtId="0" fontId="7" fillId="10" borderId="13" xfId="0" applyNumberFormat="1" applyFont="1" applyFill="1" applyBorder="1" applyAlignment="1">
      <alignment horizontal="left" vertical="center" wrapText="1"/>
    </xf>
    <xf numFmtId="0" fontId="7" fillId="11" borderId="13" xfId="0" applyNumberFormat="1" applyFont="1" applyFill="1" applyBorder="1" applyAlignment="1">
      <alignment horizontal="left" vertical="center" wrapText="1"/>
    </xf>
    <xf numFmtId="0" fontId="7" fillId="12" borderId="15" xfId="0" applyNumberFormat="1" applyFont="1" applyFill="1" applyBorder="1" applyAlignment="1">
      <alignment horizontal="left" vertical="center" wrapText="1"/>
    </xf>
    <xf numFmtId="0" fontId="3" fillId="2" borderId="51" xfId="0" applyFont="1" applyFill="1" applyBorder="1" applyAlignment="1">
      <alignment vertical="center"/>
    </xf>
    <xf numFmtId="9" fontId="6" fillId="0" borderId="10" xfId="9" applyFont="1" applyFill="1" applyBorder="1" applyAlignment="1">
      <alignment horizontal="center" vertical="center" wrapText="1"/>
    </xf>
    <xf numFmtId="166" fontId="9" fillId="8" borderId="8" xfId="0" applyNumberFormat="1" applyFont="1" applyFill="1" applyBorder="1" applyAlignment="1">
      <alignment horizontal="left" vertical="center" wrapText="1"/>
    </xf>
    <xf numFmtId="166" fontId="9" fillId="8" borderId="8" xfId="0" applyNumberFormat="1" applyFont="1" applyFill="1" applyBorder="1" applyAlignment="1">
      <alignment horizontal="justify" vertical="center" wrapText="1"/>
    </xf>
    <xf numFmtId="10" fontId="9" fillId="8" borderId="9" xfId="0" applyNumberFormat="1" applyFont="1" applyFill="1" applyBorder="1" applyAlignment="1">
      <alignment horizontal="center" vertical="center"/>
    </xf>
    <xf numFmtId="0" fontId="9" fillId="8" borderId="8" xfId="0" applyNumberFormat="1" applyFont="1" applyFill="1" applyBorder="1" applyAlignment="1">
      <alignment horizontal="left" vertical="center" wrapText="1"/>
    </xf>
    <xf numFmtId="173" fontId="9" fillId="8" borderId="8" xfId="10" applyNumberFormat="1" applyFont="1" applyFill="1" applyBorder="1" applyAlignment="1">
      <alignment horizontal="right" vertical="center"/>
    </xf>
    <xf numFmtId="173" fontId="9" fillId="0" borderId="27" xfId="10" applyNumberFormat="1" applyFont="1" applyFill="1" applyBorder="1" applyAlignment="1">
      <alignment horizontal="center" vertical="center"/>
    </xf>
    <xf numFmtId="3" fontId="9" fillId="0" borderId="27" xfId="0" applyNumberFormat="1" applyFont="1" applyFill="1" applyBorder="1" applyAlignment="1">
      <alignment horizontal="center" vertical="center" wrapText="1"/>
    </xf>
    <xf numFmtId="173" fontId="9" fillId="0" borderId="38" xfId="10" applyNumberFormat="1" applyFont="1" applyFill="1" applyBorder="1" applyAlignment="1">
      <alignment horizontal="center" vertical="center"/>
    </xf>
    <xf numFmtId="173" fontId="9" fillId="0" borderId="52" xfId="10" applyNumberFormat="1" applyFont="1" applyFill="1" applyBorder="1" applyAlignment="1">
      <alignment horizontal="center" vertical="center"/>
    </xf>
    <xf numFmtId="173" fontId="9" fillId="0" borderId="53" xfId="10" applyNumberFormat="1" applyFont="1" applyFill="1" applyBorder="1" applyAlignment="1">
      <alignment horizontal="center" vertical="center"/>
    </xf>
    <xf numFmtId="3" fontId="9" fillId="0" borderId="41" xfId="0" applyNumberFormat="1" applyFont="1" applyFill="1" applyBorder="1" applyAlignment="1">
      <alignment horizontal="center" vertical="center"/>
    </xf>
    <xf numFmtId="3" fontId="9" fillId="0" borderId="43" xfId="0" applyNumberFormat="1" applyFont="1" applyFill="1" applyBorder="1" applyAlignment="1">
      <alignment horizontal="center" vertical="center"/>
    </xf>
    <xf numFmtId="166" fontId="9" fillId="0" borderId="23" xfId="1" applyNumberFormat="1" applyFont="1" applyFill="1" applyBorder="1" applyAlignment="1">
      <alignment horizontal="center" vertical="center" wrapText="1"/>
    </xf>
    <xf numFmtId="166" fontId="9" fillId="0" borderId="34" xfId="1" applyNumberFormat="1" applyFont="1" applyFill="1" applyBorder="1" applyAlignment="1">
      <alignment horizontal="center" vertical="center" wrapText="1"/>
    </xf>
    <xf numFmtId="166" fontId="9" fillId="0" borderId="26" xfId="1" applyNumberFormat="1" applyFont="1" applyFill="1" applyBorder="1" applyAlignment="1">
      <alignment horizontal="center" vertical="center" wrapText="1"/>
    </xf>
    <xf numFmtId="166" fontId="9" fillId="0" borderId="31" xfId="1" applyNumberFormat="1" applyFont="1" applyFill="1" applyBorder="1" applyAlignment="1">
      <alignment horizontal="center" vertical="center" wrapText="1"/>
    </xf>
    <xf numFmtId="173" fontId="9" fillId="0" borderId="39" xfId="10" applyNumberFormat="1" applyFont="1" applyFill="1" applyBorder="1" applyAlignment="1">
      <alignment horizontal="right" vertical="center"/>
    </xf>
    <xf numFmtId="0" fontId="9" fillId="0" borderId="39" xfId="0" applyFont="1" applyFill="1" applyBorder="1" applyAlignment="1">
      <alignment horizontal="left" vertical="center" wrapText="1"/>
    </xf>
    <xf numFmtId="166" fontId="9" fillId="0" borderId="39" xfId="0" applyNumberFormat="1" applyFont="1" applyFill="1" applyBorder="1" applyAlignment="1">
      <alignment horizontal="left" vertical="center" wrapText="1"/>
    </xf>
    <xf numFmtId="0" fontId="9" fillId="0" borderId="39" xfId="0" applyNumberFormat="1" applyFont="1" applyFill="1" applyBorder="1" applyAlignment="1">
      <alignment horizontal="left" vertical="center" wrapText="1"/>
    </xf>
    <xf numFmtId="0" fontId="9" fillId="0" borderId="23" xfId="0" applyNumberFormat="1" applyFont="1" applyFill="1" applyBorder="1" applyAlignment="1">
      <alignment horizontal="center" vertical="center" wrapText="1"/>
    </xf>
    <xf numFmtId="0" fontId="9" fillId="0" borderId="39" xfId="0" applyFont="1" applyFill="1" applyBorder="1" applyAlignment="1">
      <alignment horizontal="justify" vertical="center"/>
    </xf>
    <xf numFmtId="173" fontId="9" fillId="0" borderId="17" xfId="10" applyNumberFormat="1" applyFont="1" applyFill="1" applyBorder="1" applyAlignment="1">
      <alignment horizontal="center" vertical="center"/>
    </xf>
    <xf numFmtId="173" fontId="9" fillId="0" borderId="46" xfId="10" applyNumberFormat="1" applyFont="1" applyFill="1" applyBorder="1" applyAlignment="1">
      <alignment horizontal="center" vertical="center"/>
    </xf>
    <xf numFmtId="3" fontId="9" fillId="0" borderId="17" xfId="0" applyNumberFormat="1" applyFont="1" applyFill="1" applyBorder="1" applyAlignment="1">
      <alignment horizontal="center" vertical="center"/>
    </xf>
    <xf numFmtId="0" fontId="7" fillId="7" borderId="3" xfId="0" applyFont="1" applyFill="1" applyBorder="1" applyAlignment="1">
      <alignment horizontal="left" vertical="center"/>
    </xf>
    <xf numFmtId="166" fontId="3" fillId="8" borderId="51" xfId="0" applyNumberFormat="1" applyFont="1" applyFill="1" applyBorder="1" applyAlignment="1">
      <alignment vertical="center"/>
    </xf>
    <xf numFmtId="3" fontId="9" fillId="0" borderId="8" xfId="0" applyNumberFormat="1" applyFont="1" applyFill="1" applyBorder="1" applyAlignment="1">
      <alignment horizontal="center" vertical="center" wrapText="1"/>
    </xf>
    <xf numFmtId="173" fontId="9" fillId="0" borderId="19" xfId="10" applyNumberFormat="1" applyFont="1" applyFill="1" applyBorder="1" applyAlignment="1">
      <alignment vertical="center"/>
    </xf>
    <xf numFmtId="166" fontId="3" fillId="0" borderId="51" xfId="0" applyNumberFormat="1" applyFont="1" applyFill="1" applyBorder="1" applyAlignment="1">
      <alignment vertical="center"/>
    </xf>
    <xf numFmtId="9" fontId="9" fillId="8" borderId="8" xfId="9" applyFont="1" applyFill="1" applyBorder="1" applyAlignment="1">
      <alignment horizontal="right" vertical="center" wrapText="1"/>
    </xf>
    <xf numFmtId="9" fontId="9" fillId="8" borderId="8" xfId="9" applyFont="1" applyFill="1" applyBorder="1" applyAlignment="1">
      <alignment horizontal="center" vertical="center" wrapText="1"/>
    </xf>
    <xf numFmtId="173" fontId="9" fillId="8" borderId="8" xfId="10" applyNumberFormat="1" applyFont="1" applyFill="1" applyBorder="1" applyAlignment="1">
      <alignment horizontal="right" vertical="center" wrapText="1"/>
    </xf>
    <xf numFmtId="166" fontId="9" fillId="8" borderId="8" xfId="1" applyNumberFormat="1" applyFont="1" applyFill="1" applyBorder="1" applyAlignment="1">
      <alignment horizontal="center" vertical="center" wrapText="1"/>
    </xf>
    <xf numFmtId="9" fontId="9" fillId="8" borderId="8" xfId="9" applyFont="1" applyFill="1" applyBorder="1" applyAlignment="1">
      <alignment horizontal="right" vertical="center"/>
    </xf>
    <xf numFmtId="9" fontId="9" fillId="8" borderId="8" xfId="9" applyFont="1" applyFill="1" applyBorder="1" applyAlignment="1">
      <alignment horizontal="center" vertical="center"/>
    </xf>
    <xf numFmtId="3" fontId="9" fillId="0" borderId="84" xfId="0" applyNumberFormat="1" applyFont="1" applyFill="1" applyBorder="1" applyAlignment="1">
      <alignment horizontal="center" vertical="center" wrapText="1"/>
    </xf>
    <xf numFmtId="3" fontId="9" fillId="0" borderId="35" xfId="0" applyNumberFormat="1" applyFont="1" applyFill="1" applyBorder="1" applyAlignment="1">
      <alignment horizontal="center" vertical="center" wrapText="1"/>
    </xf>
    <xf numFmtId="0" fontId="3" fillId="0" borderId="96" xfId="0" applyFont="1" applyFill="1" applyBorder="1" applyAlignment="1">
      <alignment vertical="center"/>
    </xf>
    <xf numFmtId="173" fontId="7" fillId="42" borderId="41" xfId="10" applyNumberFormat="1" applyFont="1" applyFill="1" applyBorder="1" applyAlignment="1">
      <alignment horizontal="right" vertical="center"/>
    </xf>
    <xf numFmtId="173" fontId="7" fillId="41" borderId="43" xfId="10" applyNumberFormat="1" applyFont="1" applyFill="1" applyBorder="1" applyAlignment="1">
      <alignment horizontal="right" vertical="center"/>
    </xf>
    <xf numFmtId="3" fontId="7" fillId="41" borderId="63" xfId="0" applyNumberFormat="1" applyFont="1" applyFill="1" applyBorder="1" applyAlignment="1">
      <alignment horizontal="right" vertical="center"/>
    </xf>
    <xf numFmtId="3" fontId="7" fillId="42" borderId="63" xfId="0" applyNumberFormat="1" applyFont="1" applyFill="1" applyBorder="1" applyAlignment="1">
      <alignment horizontal="right" vertical="center"/>
    </xf>
    <xf numFmtId="3" fontId="9" fillId="0" borderId="63" xfId="0" applyNumberFormat="1" applyFont="1" applyFill="1" applyBorder="1" applyAlignment="1">
      <alignment horizontal="right" vertical="center"/>
    </xf>
    <xf numFmtId="3" fontId="7" fillId="42" borderId="41" xfId="0" applyNumberFormat="1" applyFont="1" applyFill="1" applyBorder="1" applyAlignment="1">
      <alignment horizontal="center" vertical="center"/>
    </xf>
    <xf numFmtId="3" fontId="7" fillId="42" borderId="41" xfId="0" applyNumberFormat="1" applyFont="1" applyFill="1" applyBorder="1" applyAlignment="1">
      <alignment horizontal="right" vertical="center"/>
    </xf>
    <xf numFmtId="3" fontId="7" fillId="41" borderId="43" xfId="0" applyNumberFormat="1" applyFont="1" applyFill="1" applyBorder="1" applyAlignment="1">
      <alignment horizontal="center" vertical="center"/>
    </xf>
    <xf numFmtId="3" fontId="7" fillId="41" borderId="43" xfId="0" applyNumberFormat="1" applyFont="1" applyFill="1" applyBorder="1" applyAlignment="1">
      <alignment horizontal="right" vertical="center"/>
    </xf>
    <xf numFmtId="166" fontId="7" fillId="10" borderId="14" xfId="1" applyNumberFormat="1" applyFont="1" applyFill="1" applyBorder="1" applyAlignment="1">
      <alignment horizontal="right" vertical="center" wrapText="1"/>
    </xf>
    <xf numFmtId="166" fontId="7" fillId="11" borderId="14" xfId="1" applyNumberFormat="1" applyFont="1" applyFill="1" applyBorder="1" applyAlignment="1">
      <alignment horizontal="right" vertical="center" wrapText="1"/>
    </xf>
    <xf numFmtId="166" fontId="7" fillId="12" borderId="18" xfId="1" applyNumberFormat="1" applyFont="1" applyFill="1" applyBorder="1" applyAlignment="1">
      <alignment horizontal="right" vertical="center" wrapText="1"/>
    </xf>
    <xf numFmtId="166" fontId="7" fillId="10" borderId="36" xfId="1" applyNumberFormat="1" applyFont="1" applyFill="1" applyBorder="1" applyAlignment="1">
      <alignment horizontal="right" vertical="center" wrapText="1"/>
    </xf>
    <xf numFmtId="166" fontId="7" fillId="35" borderId="36" xfId="1" applyNumberFormat="1" applyFont="1" applyFill="1" applyBorder="1" applyAlignment="1">
      <alignment horizontal="right" vertical="center" wrapText="1"/>
    </xf>
    <xf numFmtId="166" fontId="7" fillId="36" borderId="36" xfId="1" applyNumberFormat="1" applyFont="1" applyFill="1" applyBorder="1" applyAlignment="1">
      <alignment horizontal="right" vertical="center" wrapText="1"/>
    </xf>
    <xf numFmtId="166" fontId="7" fillId="37" borderId="36" xfId="1" applyNumberFormat="1" applyFont="1" applyFill="1" applyBorder="1" applyAlignment="1">
      <alignment horizontal="right" vertical="center" wrapText="1"/>
    </xf>
    <xf numFmtId="166" fontId="7" fillId="9" borderId="36" xfId="1" applyNumberFormat="1" applyFont="1" applyFill="1" applyBorder="1" applyAlignment="1">
      <alignment horizontal="right" vertical="center" wrapText="1"/>
    </xf>
    <xf numFmtId="166" fontId="7" fillId="38" borderId="36" xfId="1" applyNumberFormat="1" applyFont="1" applyFill="1" applyBorder="1" applyAlignment="1">
      <alignment horizontal="right" vertical="center" wrapText="1"/>
    </xf>
    <xf numFmtId="166" fontId="7" fillId="39" borderId="39" xfId="1" applyNumberFormat="1" applyFont="1" applyFill="1" applyBorder="1" applyAlignment="1">
      <alignment horizontal="right" vertical="center" wrapText="1"/>
    </xf>
    <xf numFmtId="166" fontId="7" fillId="40" borderId="39" xfId="1" applyNumberFormat="1" applyFont="1" applyFill="1" applyBorder="1" applyAlignment="1">
      <alignment horizontal="right" vertical="center" wrapText="1"/>
    </xf>
    <xf numFmtId="166" fontId="7" fillId="32" borderId="39" xfId="1" applyNumberFormat="1" applyFont="1" applyFill="1" applyBorder="1" applyAlignment="1">
      <alignment horizontal="right" vertical="center" wrapText="1"/>
    </xf>
    <xf numFmtId="166" fontId="7" fillId="43" borderId="23" xfId="1" applyNumberFormat="1" applyFont="1" applyFill="1" applyBorder="1" applyAlignment="1">
      <alignment horizontal="right" vertical="center" wrapText="1"/>
    </xf>
    <xf numFmtId="166" fontId="7" fillId="41" borderId="23" xfId="1" applyNumberFormat="1" applyFont="1" applyFill="1" applyBorder="1" applyAlignment="1">
      <alignment horizontal="right" vertical="center" wrapText="1"/>
    </xf>
    <xf numFmtId="166" fontId="7" fillId="42" borderId="23" xfId="1" applyNumberFormat="1" applyFont="1" applyFill="1" applyBorder="1" applyAlignment="1">
      <alignment horizontal="right" vertical="center" wrapText="1"/>
    </xf>
    <xf numFmtId="166" fontId="7" fillId="4" borderId="8" xfId="1" applyNumberFormat="1" applyFont="1" applyFill="1" applyBorder="1" applyAlignment="1">
      <alignment horizontal="right" vertical="center" wrapText="1"/>
    </xf>
    <xf numFmtId="166" fontId="7" fillId="5" borderId="8" xfId="1" applyNumberFormat="1" applyFont="1" applyFill="1" applyBorder="1" applyAlignment="1">
      <alignment horizontal="right" vertical="center" wrapText="1"/>
    </xf>
    <xf numFmtId="166" fontId="7" fillId="6" borderId="8" xfId="1" applyNumberFormat="1" applyFont="1" applyFill="1" applyBorder="1" applyAlignment="1">
      <alignment horizontal="right" vertical="center" wrapText="1"/>
    </xf>
    <xf numFmtId="166" fontId="7" fillId="15" borderId="23" xfId="1" applyNumberFormat="1" applyFont="1" applyFill="1" applyBorder="1" applyAlignment="1">
      <alignment horizontal="right" vertical="center" wrapText="1"/>
    </xf>
    <xf numFmtId="166" fontId="7" fillId="16" borderId="23" xfId="1" applyNumberFormat="1" applyFont="1" applyFill="1" applyBorder="1" applyAlignment="1">
      <alignment horizontal="right" vertical="center" wrapText="1"/>
    </xf>
    <xf numFmtId="166" fontId="7" fillId="20" borderId="25" xfId="1" applyNumberFormat="1" applyFont="1" applyFill="1" applyBorder="1" applyAlignment="1">
      <alignment horizontal="right" vertical="center" wrapText="1"/>
    </xf>
    <xf numFmtId="166" fontId="7" fillId="18" borderId="25" xfId="1" applyNumberFormat="1" applyFont="1" applyFill="1" applyBorder="1" applyAlignment="1">
      <alignment horizontal="right" vertical="center" wrapText="1"/>
    </xf>
    <xf numFmtId="166" fontId="7" fillId="17" borderId="25" xfId="1" applyNumberFormat="1" applyFont="1" applyFill="1" applyBorder="1" applyAlignment="1">
      <alignment horizontal="right" vertical="center" wrapText="1"/>
    </xf>
    <xf numFmtId="166" fontId="7" fillId="19" borderId="25" xfId="1" applyNumberFormat="1" applyFont="1" applyFill="1" applyBorder="1" applyAlignment="1">
      <alignment horizontal="right" vertical="center" wrapText="1"/>
    </xf>
    <xf numFmtId="166" fontId="7" fillId="22" borderId="26" xfId="1" applyNumberFormat="1" applyFont="1" applyFill="1" applyBorder="1" applyAlignment="1">
      <alignment horizontal="right" vertical="center" wrapText="1"/>
    </xf>
    <xf numFmtId="166" fontId="7" fillId="23" borderId="26" xfId="1" applyNumberFormat="1" applyFont="1" applyFill="1" applyBorder="1" applyAlignment="1">
      <alignment horizontal="right" vertical="center" wrapText="1"/>
    </xf>
    <xf numFmtId="166" fontId="7" fillId="24" borderId="26" xfId="1" applyNumberFormat="1" applyFont="1" applyFill="1" applyBorder="1" applyAlignment="1">
      <alignment horizontal="right" vertical="center" wrapText="1"/>
    </xf>
    <xf numFmtId="166" fontId="7" fillId="25" borderId="26" xfId="1" applyNumberFormat="1" applyFont="1" applyFill="1" applyBorder="1" applyAlignment="1">
      <alignment horizontal="right" vertical="center" wrapText="1"/>
    </xf>
    <xf numFmtId="166" fontId="7" fillId="26" borderId="28" xfId="1" applyNumberFormat="1" applyFont="1" applyFill="1" applyBorder="1" applyAlignment="1">
      <alignment horizontal="right" vertical="center" wrapText="1"/>
    </xf>
    <xf numFmtId="166" fontId="7" fillId="27" borderId="29" xfId="1" applyNumberFormat="1" applyFont="1" applyFill="1" applyBorder="1" applyAlignment="1">
      <alignment horizontal="right" vertical="center" wrapText="1"/>
    </xf>
    <xf numFmtId="166" fontId="7" fillId="28" borderId="30" xfId="1" applyNumberFormat="1" applyFont="1" applyFill="1" applyBorder="1" applyAlignment="1">
      <alignment horizontal="right" vertical="center" wrapText="1"/>
    </xf>
    <xf numFmtId="166" fontId="7" fillId="27" borderId="31" xfId="1" applyNumberFormat="1" applyFont="1" applyFill="1" applyBorder="1" applyAlignment="1">
      <alignment horizontal="right" vertical="center" wrapText="1"/>
    </xf>
    <xf numFmtId="166" fontId="7" fillId="30" borderId="31" xfId="1" applyNumberFormat="1" applyFont="1" applyFill="1" applyBorder="1" applyAlignment="1">
      <alignment horizontal="right" vertical="center" wrapText="1"/>
    </xf>
    <xf numFmtId="166" fontId="7" fillId="31" borderId="32" xfId="1" applyNumberFormat="1" applyFont="1" applyFill="1" applyBorder="1" applyAlignment="1">
      <alignment horizontal="right" vertical="center" wrapText="1"/>
    </xf>
    <xf numFmtId="166" fontId="7" fillId="29" borderId="32" xfId="1" applyNumberFormat="1" applyFont="1" applyFill="1" applyBorder="1" applyAlignment="1">
      <alignment horizontal="right" vertical="center" wrapText="1"/>
    </xf>
    <xf numFmtId="166" fontId="7" fillId="32" borderId="32" xfId="1" applyNumberFormat="1" applyFont="1" applyFill="1" applyBorder="1" applyAlignment="1">
      <alignment horizontal="right" vertical="center" wrapText="1"/>
    </xf>
    <xf numFmtId="166" fontId="7" fillId="33" borderId="34" xfId="1" applyNumberFormat="1" applyFont="1" applyFill="1" applyBorder="1" applyAlignment="1">
      <alignment horizontal="right" vertical="center" wrapText="1"/>
    </xf>
    <xf numFmtId="166" fontId="7" fillId="7" borderId="34" xfId="1" applyNumberFormat="1" applyFont="1" applyFill="1" applyBorder="1" applyAlignment="1">
      <alignment horizontal="right" vertical="center" wrapText="1"/>
    </xf>
    <xf numFmtId="166" fontId="7" fillId="34" borderId="34" xfId="1" applyNumberFormat="1" applyFont="1" applyFill="1" applyBorder="1" applyAlignment="1">
      <alignment horizontal="right" vertical="center" wrapText="1"/>
    </xf>
    <xf numFmtId="0" fontId="5" fillId="0" borderId="47" xfId="0" applyFont="1" applyFill="1" applyBorder="1" applyAlignment="1">
      <alignment horizontal="center" vertical="center" wrapText="1"/>
    </xf>
    <xf numFmtId="166" fontId="9" fillId="0" borderId="6" xfId="0" applyNumberFormat="1" applyFont="1" applyFill="1" applyBorder="1" applyAlignment="1">
      <alignment horizontal="justify" vertical="center" wrapText="1"/>
    </xf>
    <xf numFmtId="10" fontId="9" fillId="0" borderId="4" xfId="0" applyNumberFormat="1" applyFont="1" applyFill="1" applyBorder="1" applyAlignment="1">
      <alignment horizontal="center" vertical="center"/>
    </xf>
    <xf numFmtId="3" fontId="9" fillId="0" borderId="6" xfId="0" applyNumberFormat="1" applyFont="1" applyFill="1" applyBorder="1" applyAlignment="1">
      <alignment horizontal="right" vertical="center"/>
    </xf>
    <xf numFmtId="166" fontId="9" fillId="0" borderId="4" xfId="0" applyNumberFormat="1" applyFont="1" applyFill="1" applyBorder="1" applyAlignment="1">
      <alignment horizontal="left" vertical="center" wrapText="1"/>
    </xf>
    <xf numFmtId="166" fontId="9" fillId="0" borderId="4" xfId="0" applyNumberFormat="1" applyFont="1" applyFill="1" applyBorder="1" applyAlignment="1">
      <alignment horizontal="justify" vertical="center" wrapText="1"/>
    </xf>
    <xf numFmtId="3" fontId="9" fillId="0" borderId="4" xfId="0" applyNumberFormat="1" applyFont="1" applyFill="1" applyBorder="1" applyAlignment="1">
      <alignment horizontal="right" vertical="center"/>
    </xf>
    <xf numFmtId="0" fontId="9" fillId="0" borderId="17" xfId="0" applyNumberFormat="1" applyFont="1" applyFill="1" applyBorder="1" applyAlignment="1">
      <alignment horizontal="center" vertical="center" wrapText="1"/>
    </xf>
    <xf numFmtId="0" fontId="9" fillId="0" borderId="4" xfId="0" applyNumberFormat="1" applyFont="1" applyFill="1" applyBorder="1" applyAlignment="1">
      <alignment horizontal="right" vertical="center" wrapText="1"/>
    </xf>
    <xf numFmtId="3" fontId="9" fillId="0" borderId="4" xfId="0" applyNumberFormat="1" applyFont="1" applyFill="1" applyBorder="1" applyAlignment="1">
      <alignment horizontal="center" vertical="center" wrapText="1"/>
    </xf>
    <xf numFmtId="3" fontId="9" fillId="0" borderId="46" xfId="0" applyNumberFormat="1" applyFont="1" applyFill="1" applyBorder="1" applyAlignment="1">
      <alignment vertical="center" wrapText="1"/>
    </xf>
    <xf numFmtId="173" fontId="9" fillId="0" borderId="4" xfId="10" applyNumberFormat="1" applyFont="1" applyFill="1" applyBorder="1" applyAlignment="1">
      <alignment horizontal="right" vertical="center"/>
    </xf>
    <xf numFmtId="0" fontId="9" fillId="0" borderId="4" xfId="0" applyNumberFormat="1" applyFont="1" applyFill="1" applyBorder="1" applyAlignment="1">
      <alignment horizontal="right" vertical="center"/>
    </xf>
    <xf numFmtId="0" fontId="9" fillId="0" borderId="36" xfId="0" applyNumberFormat="1" applyFont="1" applyFill="1" applyBorder="1" applyAlignment="1">
      <alignment horizontal="right" vertical="center" wrapText="1"/>
    </xf>
    <xf numFmtId="3" fontId="9" fillId="0" borderId="36" xfId="0" applyNumberFormat="1" applyFont="1" applyFill="1" applyBorder="1" applyAlignment="1">
      <alignment horizontal="center" vertical="center" wrapText="1"/>
    </xf>
    <xf numFmtId="0" fontId="9" fillId="0" borderId="36" xfId="0" applyNumberFormat="1" applyFont="1" applyFill="1" applyBorder="1" applyAlignment="1">
      <alignment horizontal="right" vertical="center"/>
    </xf>
    <xf numFmtId="4" fontId="9" fillId="0" borderId="36" xfId="0" applyNumberFormat="1" applyFont="1" applyFill="1" applyBorder="1" applyAlignment="1">
      <alignment horizontal="center" vertical="center" wrapText="1"/>
    </xf>
    <xf numFmtId="4" fontId="9" fillId="0" borderId="36" xfId="0" applyNumberFormat="1" applyFont="1" applyFill="1" applyBorder="1" applyAlignment="1">
      <alignment horizontal="center" vertical="center"/>
    </xf>
    <xf numFmtId="166" fontId="7" fillId="0" borderId="36" xfId="1" applyNumberFormat="1" applyFont="1" applyFill="1" applyBorder="1" applyAlignment="1">
      <alignment horizontal="right" vertical="center" wrapText="1"/>
    </xf>
    <xf numFmtId="3" fontId="3" fillId="0" borderId="36" xfId="0" applyNumberFormat="1" applyFont="1" applyFill="1" applyBorder="1" applyAlignment="1">
      <alignment horizontal="center" vertical="center" wrapText="1"/>
    </xf>
    <xf numFmtId="166" fontId="9" fillId="0" borderId="39" xfId="0" applyNumberFormat="1" applyFont="1" applyFill="1" applyBorder="1" applyAlignment="1">
      <alignment horizontal="justify" vertical="center" wrapText="1"/>
    </xf>
    <xf numFmtId="166" fontId="9" fillId="0" borderId="51" xfId="0" applyNumberFormat="1" applyFont="1" applyFill="1" applyBorder="1" applyAlignment="1">
      <alignment vertical="center"/>
    </xf>
    <xf numFmtId="0" fontId="9" fillId="0" borderId="39" xfId="0" applyFont="1" applyFill="1" applyBorder="1" applyAlignment="1">
      <alignment horizontal="right" vertical="center" wrapText="1"/>
    </xf>
    <xf numFmtId="3" fontId="9" fillId="0" borderId="39" xfId="0" applyNumberFormat="1" applyFont="1" applyFill="1" applyBorder="1" applyAlignment="1">
      <alignment horizontal="center" vertical="center" wrapText="1"/>
    </xf>
    <xf numFmtId="0" fontId="9" fillId="0" borderId="51" xfId="0" applyFont="1" applyFill="1" applyBorder="1" applyAlignment="1">
      <alignment vertical="center"/>
    </xf>
    <xf numFmtId="3" fontId="9" fillId="0" borderId="109" xfId="0" applyNumberFormat="1" applyFont="1" applyFill="1" applyBorder="1" applyAlignment="1">
      <alignment horizontal="right" vertical="center"/>
    </xf>
    <xf numFmtId="3" fontId="9" fillId="0" borderId="109" xfId="0" applyNumberFormat="1" applyFont="1" applyFill="1" applyBorder="1" applyAlignment="1">
      <alignment horizontal="center" vertical="center"/>
    </xf>
    <xf numFmtId="3" fontId="9" fillId="0" borderId="110" xfId="0" applyNumberFormat="1" applyFont="1" applyFill="1" applyBorder="1" applyAlignment="1">
      <alignment horizontal="center" vertical="center"/>
    </xf>
    <xf numFmtId="0" fontId="7" fillId="0" borderId="48" xfId="0" applyFont="1" applyFill="1" applyBorder="1" applyAlignment="1">
      <alignment horizontal="left" vertical="center"/>
    </xf>
    <xf numFmtId="10" fontId="9" fillId="0" borderId="41" xfId="0" applyNumberFormat="1" applyFont="1" applyFill="1" applyBorder="1" applyAlignment="1">
      <alignment horizontal="center" vertical="center"/>
    </xf>
    <xf numFmtId="0" fontId="9" fillId="0" borderId="41" xfId="0" applyNumberFormat="1" applyFont="1" applyFill="1" applyBorder="1" applyAlignment="1">
      <alignment horizontal="left" vertical="center" wrapText="1"/>
    </xf>
    <xf numFmtId="166" fontId="9" fillId="0" borderId="41" xfId="0" applyNumberFormat="1" applyFont="1" applyFill="1" applyBorder="1" applyAlignment="1">
      <alignment horizontal="right" vertical="center" wrapText="1"/>
    </xf>
    <xf numFmtId="3" fontId="9" fillId="0" borderId="66" xfId="0" applyNumberFormat="1" applyFont="1" applyFill="1" applyBorder="1" applyAlignment="1">
      <alignment horizontal="right" vertical="center"/>
    </xf>
    <xf numFmtId="3" fontId="9" fillId="0" borderId="41" xfId="0" applyNumberFormat="1" applyFont="1" applyFill="1" applyBorder="1" applyAlignment="1">
      <alignment horizontal="right" vertical="center"/>
    </xf>
    <xf numFmtId="3" fontId="9" fillId="0" borderId="105" xfId="0" applyNumberFormat="1" applyFont="1" applyFill="1" applyBorder="1" applyAlignment="1">
      <alignment horizontal="center" vertical="center"/>
    </xf>
    <xf numFmtId="166" fontId="3" fillId="0" borderId="95" xfId="0" applyNumberFormat="1" applyFont="1" applyFill="1" applyBorder="1" applyAlignment="1">
      <alignment vertical="center"/>
    </xf>
    <xf numFmtId="0" fontId="7" fillId="0" borderId="97" xfId="0" applyFont="1" applyFill="1" applyBorder="1" applyAlignment="1">
      <alignment horizontal="left" vertical="center"/>
    </xf>
    <xf numFmtId="10" fontId="9" fillId="0" borderId="43" xfId="0" applyNumberFormat="1" applyFont="1" applyFill="1" applyBorder="1" applyAlignment="1">
      <alignment horizontal="center" vertical="center"/>
    </xf>
    <xf numFmtId="0" fontId="9" fillId="0" borderId="43" xfId="0" applyNumberFormat="1" applyFont="1" applyFill="1" applyBorder="1" applyAlignment="1">
      <alignment horizontal="left" vertical="center" wrapText="1"/>
    </xf>
    <xf numFmtId="0" fontId="9" fillId="0" borderId="43" xfId="0" applyNumberFormat="1" applyFont="1" applyFill="1" applyBorder="1" applyAlignment="1">
      <alignment horizontal="right" vertical="center" wrapText="1"/>
    </xf>
    <xf numFmtId="3" fontId="9" fillId="0" borderId="69" xfId="0" applyNumberFormat="1" applyFont="1" applyFill="1" applyBorder="1" applyAlignment="1">
      <alignment horizontal="right" vertical="center"/>
    </xf>
    <xf numFmtId="3" fontId="9" fillId="0" borderId="43" xfId="0" applyNumberFormat="1" applyFont="1" applyFill="1" applyBorder="1" applyAlignment="1">
      <alignment horizontal="right" vertical="center"/>
    </xf>
    <xf numFmtId="3" fontId="9" fillId="0" borderId="106" xfId="0" applyNumberFormat="1" applyFont="1" applyFill="1" applyBorder="1" applyAlignment="1">
      <alignment horizontal="center" vertical="center"/>
    </xf>
    <xf numFmtId="166" fontId="3" fillId="0" borderId="98" xfId="0" applyNumberFormat="1" applyFont="1" applyFill="1" applyBorder="1" applyAlignment="1">
      <alignment vertical="center"/>
    </xf>
    <xf numFmtId="3" fontId="9" fillId="0" borderId="107" xfId="0" applyNumberFormat="1" applyFont="1" applyFill="1" applyBorder="1" applyAlignment="1">
      <alignment horizontal="center" vertical="center"/>
    </xf>
    <xf numFmtId="0" fontId="9" fillId="0" borderId="63" xfId="0" applyNumberFormat="1" applyFont="1" applyFill="1" applyBorder="1" applyAlignment="1">
      <alignment horizontal="right" vertical="center"/>
    </xf>
    <xf numFmtId="0" fontId="9" fillId="0" borderId="107" xfId="0" applyNumberFormat="1" applyFont="1" applyFill="1" applyBorder="1" applyAlignment="1">
      <alignment horizontal="center" vertical="center"/>
    </xf>
    <xf numFmtId="173" fontId="7" fillId="0" borderId="65" xfId="10" applyNumberFormat="1" applyFont="1" applyFill="1" applyBorder="1" applyAlignment="1">
      <alignment horizontal="right" vertical="center"/>
    </xf>
    <xf numFmtId="173" fontId="7" fillId="0" borderId="23" xfId="10" applyNumberFormat="1" applyFont="1" applyFill="1" applyBorder="1" applyAlignment="1">
      <alignment horizontal="right" vertical="center"/>
    </xf>
    <xf numFmtId="10" fontId="7" fillId="0" borderId="23" xfId="0" applyNumberFormat="1" applyFont="1" applyFill="1" applyBorder="1" applyAlignment="1">
      <alignment horizontal="center" vertical="center"/>
    </xf>
    <xf numFmtId="0" fontId="3" fillId="0" borderId="51" xfId="0" applyFont="1" applyFill="1" applyBorder="1" applyAlignment="1">
      <alignment vertical="center"/>
    </xf>
    <xf numFmtId="0" fontId="9" fillId="0" borderId="8" xfId="0" applyFont="1" applyFill="1" applyBorder="1" applyAlignment="1">
      <alignment horizontal="justify" vertical="center"/>
    </xf>
    <xf numFmtId="3" fontId="9" fillId="0" borderId="8" xfId="0" applyNumberFormat="1" applyFont="1" applyFill="1" applyBorder="1" applyAlignment="1">
      <alignment horizontal="left" vertical="center" wrapText="1"/>
    </xf>
    <xf numFmtId="3" fontId="9" fillId="0" borderId="19" xfId="0" applyNumberFormat="1" applyFont="1" applyFill="1" applyBorder="1" applyAlignment="1">
      <alignment vertical="center"/>
    </xf>
    <xf numFmtId="3" fontId="9" fillId="0" borderId="37" xfId="0" applyNumberFormat="1" applyFont="1" applyFill="1" applyBorder="1" applyAlignment="1">
      <alignment vertical="center"/>
    </xf>
    <xf numFmtId="173" fontId="9" fillId="0" borderId="37" xfId="10" applyNumberFormat="1" applyFont="1" applyFill="1" applyBorder="1" applyAlignment="1">
      <alignment vertical="center"/>
    </xf>
    <xf numFmtId="166" fontId="9" fillId="0" borderId="24" xfId="0" applyNumberFormat="1" applyFont="1" applyFill="1" applyBorder="1" applyAlignment="1">
      <alignment horizontal="right" vertical="center" wrapText="1"/>
    </xf>
    <xf numFmtId="166" fontId="9" fillId="0" borderId="22" xfId="0" applyNumberFormat="1" applyFont="1" applyFill="1" applyBorder="1" applyAlignment="1">
      <alignment horizontal="right" vertical="center" wrapText="1"/>
    </xf>
    <xf numFmtId="173" fontId="9" fillId="0" borderId="25" xfId="10" applyNumberFormat="1" applyFont="1" applyFill="1" applyBorder="1" applyAlignment="1">
      <alignment horizontal="right" vertical="center" wrapText="1"/>
    </xf>
    <xf numFmtId="0" fontId="9" fillId="0" borderId="25" xfId="0" applyNumberFormat="1" applyFont="1" applyFill="1" applyBorder="1" applyAlignment="1">
      <alignment horizontal="right" vertical="center"/>
    </xf>
    <xf numFmtId="0" fontId="1" fillId="0" borderId="0" xfId="0" applyFont="1" applyFill="1" applyAlignment="1">
      <alignment horizontal="center" vertical="center" wrapText="1"/>
    </xf>
    <xf numFmtId="9" fontId="9" fillId="0" borderId="26" xfId="9" applyFont="1" applyFill="1" applyBorder="1" applyAlignment="1">
      <alignment horizontal="right" vertical="center"/>
    </xf>
    <xf numFmtId="9" fontId="9" fillId="0" borderId="26" xfId="9" applyFont="1" applyFill="1" applyBorder="1" applyAlignment="1">
      <alignment horizontal="center" vertical="center"/>
    </xf>
    <xf numFmtId="173" fontId="18" fillId="0" borderId="29" xfId="10" applyNumberFormat="1" applyFont="1" applyFill="1" applyBorder="1" applyAlignment="1">
      <alignment horizontal="right" vertical="center" wrapText="1"/>
    </xf>
    <xf numFmtId="9" fontId="3" fillId="0" borderId="49" xfId="0" applyNumberFormat="1" applyFont="1" applyFill="1" applyBorder="1" applyAlignment="1">
      <alignment horizontal="center" vertical="center" wrapText="1"/>
    </xf>
    <xf numFmtId="3" fontId="7" fillId="13" borderId="113" xfId="0" applyNumberFormat="1" applyFont="1" applyFill="1" applyBorder="1" applyAlignment="1">
      <alignment vertical="center" wrapText="1"/>
    </xf>
    <xf numFmtId="3" fontId="9" fillId="0" borderId="91" xfId="0" applyNumberFormat="1" applyFont="1" applyFill="1" applyBorder="1" applyAlignment="1">
      <alignment vertical="center" wrapText="1"/>
    </xf>
    <xf numFmtId="0" fontId="9" fillId="0" borderId="40" xfId="0" applyNumberFormat="1" applyFont="1" applyFill="1" applyBorder="1" applyAlignment="1">
      <alignment horizontal="right" vertical="center" wrapText="1"/>
    </xf>
    <xf numFmtId="3" fontId="9" fillId="0" borderId="92" xfId="0" applyNumberFormat="1" applyFont="1" applyFill="1" applyBorder="1" applyAlignment="1">
      <alignment horizontal="center" vertical="center" wrapText="1"/>
    </xf>
    <xf numFmtId="173" fontId="9" fillId="0" borderId="40" xfId="10" applyNumberFormat="1" applyFont="1" applyFill="1" applyBorder="1" applyAlignment="1">
      <alignment vertical="center"/>
    </xf>
    <xf numFmtId="3" fontId="7" fillId="0" borderId="23" xfId="0" applyNumberFormat="1" applyFont="1" applyFill="1" applyBorder="1" applyAlignment="1">
      <alignment horizontal="right" vertical="center"/>
    </xf>
    <xf numFmtId="3" fontId="7" fillId="0" borderId="23" xfId="0" applyNumberFormat="1" applyFont="1" applyFill="1" applyBorder="1" applyAlignment="1">
      <alignment horizontal="center" vertical="center"/>
    </xf>
    <xf numFmtId="3" fontId="7" fillId="0" borderId="107" xfId="0" applyNumberFormat="1" applyFont="1" applyFill="1" applyBorder="1" applyAlignment="1">
      <alignment horizontal="center" vertical="center"/>
    </xf>
    <xf numFmtId="173" fontId="9" fillId="0" borderId="45" xfId="10" applyNumberFormat="1" applyFont="1" applyFill="1" applyBorder="1" applyAlignment="1">
      <alignment horizontal="center" vertical="center"/>
    </xf>
    <xf numFmtId="173" fontId="9" fillId="0" borderId="6" xfId="10" applyNumberFormat="1" applyFont="1" applyFill="1" applyBorder="1" applyAlignment="1">
      <alignment horizontal="center" vertical="center"/>
    </xf>
    <xf numFmtId="3" fontId="7" fillId="0" borderId="42" xfId="0" applyNumberFormat="1" applyFont="1" applyFill="1" applyBorder="1" applyAlignment="1">
      <alignment horizontal="right" vertical="center"/>
    </xf>
    <xf numFmtId="3" fontId="7" fillId="0" borderId="42" xfId="0" applyNumberFormat="1" applyFont="1" applyFill="1" applyBorder="1" applyAlignment="1">
      <alignment horizontal="center" vertical="center"/>
    </xf>
    <xf numFmtId="3" fontId="7" fillId="0" borderId="116" xfId="0" applyNumberFormat="1" applyFont="1" applyFill="1" applyBorder="1" applyAlignment="1">
      <alignment horizontal="center" vertical="center"/>
    </xf>
    <xf numFmtId="166" fontId="7" fillId="0" borderId="23" xfId="1" applyNumberFormat="1" applyFont="1" applyFill="1" applyBorder="1" applyAlignment="1">
      <alignment horizontal="right" vertical="center" wrapText="1"/>
    </xf>
    <xf numFmtId="3" fontId="9" fillId="0" borderId="0" xfId="0" applyNumberFormat="1" applyFont="1" applyFill="1" applyBorder="1" applyAlignment="1">
      <alignment horizontal="center" vertical="center" wrapText="1"/>
    </xf>
    <xf numFmtId="173" fontId="9" fillId="0" borderId="0" xfId="10" applyNumberFormat="1" applyFont="1" applyFill="1" applyBorder="1" applyAlignment="1">
      <alignment horizontal="right" vertical="center"/>
    </xf>
    <xf numFmtId="173" fontId="9" fillId="0" borderId="67" xfId="10" applyNumberFormat="1" applyFont="1" applyFill="1" applyBorder="1" applyAlignment="1">
      <alignment horizontal="right" vertical="center"/>
    </xf>
    <xf numFmtId="173" fontId="9" fillId="0" borderId="68" xfId="10" applyNumberFormat="1" applyFont="1" applyFill="1" applyBorder="1" applyAlignment="1">
      <alignment horizontal="right" vertical="center"/>
    </xf>
    <xf numFmtId="173" fontId="9" fillId="0" borderId="41" xfId="10" applyNumberFormat="1" applyFont="1" applyFill="1" applyBorder="1" applyAlignment="1">
      <alignment horizontal="right" vertical="center"/>
    </xf>
    <xf numFmtId="173" fontId="9" fillId="0" borderId="43" xfId="10" applyNumberFormat="1" applyFont="1" applyFill="1" applyBorder="1" applyAlignment="1">
      <alignment horizontal="center" vertical="center"/>
    </xf>
    <xf numFmtId="173" fontId="9" fillId="0" borderId="80" xfId="10" applyNumberFormat="1" applyFont="1" applyFill="1" applyBorder="1" applyAlignment="1">
      <alignment horizontal="center" vertical="center"/>
    </xf>
    <xf numFmtId="0" fontId="9" fillId="0" borderId="39" xfId="0" applyFont="1" applyFill="1" applyBorder="1" applyAlignment="1">
      <alignment horizontal="justify" vertical="center"/>
    </xf>
    <xf numFmtId="9" fontId="9" fillId="0" borderId="43" xfId="9" applyFont="1" applyFill="1" applyBorder="1" applyAlignment="1">
      <alignment horizontal="center" vertical="center"/>
    </xf>
    <xf numFmtId="172" fontId="9" fillId="0" borderId="80" xfId="0" applyNumberFormat="1" applyFont="1" applyFill="1" applyBorder="1" applyAlignment="1">
      <alignment horizontal="center" vertical="center"/>
    </xf>
    <xf numFmtId="173" fontId="19" fillId="0" borderId="80" xfId="10" applyNumberFormat="1" applyFont="1" applyFill="1" applyBorder="1" applyAlignment="1">
      <alignment horizontal="center" vertical="center" wrapText="1"/>
    </xf>
    <xf numFmtId="166" fontId="9" fillId="0" borderId="17" xfId="0" applyNumberFormat="1" applyFont="1" applyFill="1" applyBorder="1" applyAlignment="1">
      <alignment horizontal="left" vertical="center" wrapText="1"/>
    </xf>
    <xf numFmtId="0" fontId="7" fillId="2" borderId="3" xfId="0" applyFont="1" applyFill="1" applyBorder="1" applyAlignment="1">
      <alignment horizontal="left" vertical="center"/>
    </xf>
    <xf numFmtId="166" fontId="9" fillId="2" borderId="36" xfId="0" applyNumberFormat="1" applyFont="1" applyFill="1" applyBorder="1" applyAlignment="1">
      <alignment horizontal="justify" vertical="center" wrapText="1"/>
    </xf>
    <xf numFmtId="10" fontId="9" fillId="2" borderId="36" xfId="0" applyNumberFormat="1" applyFont="1" applyFill="1" applyBorder="1" applyAlignment="1">
      <alignment horizontal="center" vertical="center"/>
    </xf>
    <xf numFmtId="4" fontId="9" fillId="2" borderId="38" xfId="0" applyNumberFormat="1" applyFont="1" applyFill="1" applyBorder="1" applyAlignment="1">
      <alignment horizontal="center" vertical="center"/>
    </xf>
    <xf numFmtId="173" fontId="9" fillId="2" borderId="38" xfId="10" applyNumberFormat="1" applyFont="1" applyFill="1" applyBorder="1" applyAlignment="1">
      <alignment horizontal="center" vertical="center"/>
    </xf>
    <xf numFmtId="0" fontId="3" fillId="2" borderId="0" xfId="0" applyFont="1" applyFill="1" applyBorder="1" applyAlignment="1">
      <alignment vertical="center"/>
    </xf>
    <xf numFmtId="4" fontId="9" fillId="2" borderId="52" xfId="0" applyNumberFormat="1" applyFont="1" applyFill="1" applyBorder="1" applyAlignment="1">
      <alignment horizontal="center" vertical="center"/>
    </xf>
    <xf numFmtId="173" fontId="9" fillId="2" borderId="52" xfId="10" applyNumberFormat="1" applyFont="1" applyFill="1" applyBorder="1" applyAlignment="1">
      <alignment horizontal="center" vertical="center"/>
    </xf>
    <xf numFmtId="173" fontId="9" fillId="0" borderId="27" xfId="10" applyNumberFormat="1" applyFont="1" applyFill="1" applyBorder="1" applyAlignment="1">
      <alignment horizontal="center" vertical="center"/>
    </xf>
    <xf numFmtId="3" fontId="9" fillId="0" borderId="27" xfId="0" applyNumberFormat="1" applyFont="1" applyFill="1" applyBorder="1" applyAlignment="1">
      <alignment horizontal="center" vertical="center" wrapText="1"/>
    </xf>
    <xf numFmtId="3" fontId="9" fillId="0" borderId="27" xfId="0" applyNumberFormat="1" applyFont="1" applyFill="1" applyBorder="1" applyAlignment="1">
      <alignment horizontal="center" vertical="center"/>
    </xf>
    <xf numFmtId="0" fontId="9" fillId="0" borderId="41" xfId="0" applyNumberFormat="1" applyFont="1" applyFill="1" applyBorder="1" applyAlignment="1">
      <alignment horizontal="center" vertical="center" wrapText="1"/>
    </xf>
    <xf numFmtId="3" fontId="9" fillId="0" borderId="41" xfId="0" applyNumberFormat="1" applyFont="1" applyFill="1" applyBorder="1" applyAlignment="1">
      <alignment horizontal="center" vertical="center"/>
    </xf>
    <xf numFmtId="4" fontId="9" fillId="0" borderId="41" xfId="0" applyNumberFormat="1" applyFont="1" applyFill="1" applyBorder="1" applyAlignment="1">
      <alignment horizontal="center" vertical="center"/>
    </xf>
    <xf numFmtId="0" fontId="9" fillId="45" borderId="39" xfId="0" applyFont="1" applyFill="1" applyBorder="1" applyAlignment="1">
      <alignment horizontal="justify" vertical="center"/>
    </xf>
    <xf numFmtId="0" fontId="7" fillId="41" borderId="23" xfId="0" applyFont="1" applyFill="1" applyBorder="1" applyAlignment="1">
      <alignment vertical="center" wrapText="1"/>
    </xf>
    <xf numFmtId="166" fontId="7" fillId="0" borderId="23" xfId="0" applyNumberFormat="1" applyFont="1" applyFill="1" applyBorder="1" applyAlignment="1">
      <alignment horizontal="right" vertical="center" wrapText="1"/>
    </xf>
    <xf numFmtId="3" fontId="7" fillId="0" borderId="41" xfId="0" applyNumberFormat="1" applyFont="1" applyFill="1" applyBorder="1" applyAlignment="1">
      <alignment horizontal="right" vertical="center"/>
    </xf>
    <xf numFmtId="3" fontId="7" fillId="0" borderId="41" xfId="0" applyNumberFormat="1" applyFont="1" applyFill="1" applyBorder="1" applyAlignment="1">
      <alignment horizontal="center" vertical="center"/>
    </xf>
    <xf numFmtId="3" fontId="7" fillId="0" borderId="66" xfId="0" applyNumberFormat="1" applyFont="1" applyFill="1" applyBorder="1" applyAlignment="1">
      <alignment horizontal="center" vertical="center"/>
    </xf>
    <xf numFmtId="3" fontId="7" fillId="46" borderId="37" xfId="0" applyNumberFormat="1" applyFont="1" applyFill="1" applyBorder="1" applyAlignment="1">
      <alignment horizontal="right" vertical="center"/>
    </xf>
    <xf numFmtId="173" fontId="7" fillId="46" borderId="37" xfId="10" applyNumberFormat="1" applyFont="1" applyFill="1" applyBorder="1" applyAlignment="1">
      <alignment horizontal="right" vertical="center"/>
    </xf>
    <xf numFmtId="0" fontId="9" fillId="2" borderId="8" xfId="0" applyFont="1" applyFill="1" applyBorder="1" applyAlignment="1">
      <alignment horizontal="justify" vertical="center"/>
    </xf>
    <xf numFmtId="166" fontId="9" fillId="2" borderId="8" xfId="0" applyNumberFormat="1" applyFont="1" applyFill="1" applyBorder="1" applyAlignment="1">
      <alignment horizontal="justify" vertical="center" wrapText="1"/>
    </xf>
    <xf numFmtId="10" fontId="7" fillId="2" borderId="9" xfId="0" applyNumberFormat="1" applyFont="1" applyFill="1" applyBorder="1" applyAlignment="1">
      <alignment horizontal="center" vertical="center"/>
    </xf>
    <xf numFmtId="3" fontId="7" fillId="2" borderId="8" xfId="0" applyNumberFormat="1" applyFont="1" applyFill="1" applyBorder="1" applyAlignment="1">
      <alignment horizontal="right" vertical="center"/>
    </xf>
    <xf numFmtId="3" fontId="7" fillId="2" borderId="8" xfId="0" applyNumberFormat="1" applyFont="1" applyFill="1" applyBorder="1" applyAlignment="1">
      <alignment horizontal="center" vertical="center"/>
    </xf>
    <xf numFmtId="173" fontId="7" fillId="2" borderId="8" xfId="10" applyNumberFormat="1" applyFont="1" applyFill="1" applyBorder="1" applyAlignment="1">
      <alignment horizontal="right" vertical="center"/>
    </xf>
    <xf numFmtId="0" fontId="9" fillId="2" borderId="8" xfId="0" applyNumberFormat="1" applyFont="1" applyFill="1" applyBorder="1" applyAlignment="1">
      <alignment horizontal="left" vertical="center" wrapText="1"/>
    </xf>
    <xf numFmtId="3" fontId="9" fillId="0" borderId="80" xfId="0" applyNumberFormat="1" applyFont="1" applyFill="1" applyBorder="1" applyAlignment="1">
      <alignment vertical="center"/>
    </xf>
    <xf numFmtId="173" fontId="9" fillId="0" borderId="80" xfId="10" applyNumberFormat="1" applyFont="1" applyFill="1" applyBorder="1" applyAlignment="1">
      <alignment vertical="center"/>
    </xf>
    <xf numFmtId="0" fontId="7" fillId="47" borderId="3" xfId="0" applyFont="1" applyFill="1" applyBorder="1" applyAlignment="1">
      <alignment horizontal="left" vertical="center"/>
    </xf>
    <xf numFmtId="166" fontId="3" fillId="47" borderId="51" xfId="0" applyNumberFormat="1" applyFont="1" applyFill="1" applyBorder="1" applyAlignment="1">
      <alignment vertical="center"/>
    </xf>
    <xf numFmtId="0" fontId="3" fillId="47" borderId="47" xfId="0" applyFont="1" applyFill="1" applyBorder="1" applyAlignment="1">
      <alignment vertical="center"/>
    </xf>
    <xf numFmtId="0" fontId="3" fillId="47" borderId="0" xfId="0" applyFont="1" applyFill="1" applyBorder="1" applyAlignment="1">
      <alignment vertical="center"/>
    </xf>
    <xf numFmtId="10" fontId="9" fillId="0" borderId="0" xfId="0" applyNumberFormat="1" applyFont="1" applyFill="1" applyBorder="1" applyAlignment="1">
      <alignment horizontal="center" vertical="center"/>
    </xf>
    <xf numFmtId="0" fontId="9" fillId="0" borderId="0" xfId="0" applyNumberFormat="1" applyFont="1" applyFill="1" applyBorder="1" applyAlignment="1">
      <alignment horizontal="left" vertical="center" wrapText="1"/>
    </xf>
    <xf numFmtId="3" fontId="9" fillId="0" borderId="0" xfId="0" applyNumberFormat="1" applyFont="1" applyFill="1" applyBorder="1" applyAlignment="1">
      <alignment horizontal="right" vertical="center"/>
    </xf>
    <xf numFmtId="172" fontId="9" fillId="0" borderId="0" xfId="0" applyNumberFormat="1" applyFont="1" applyFill="1" applyBorder="1" applyAlignment="1">
      <alignment horizontal="right" vertical="center"/>
    </xf>
    <xf numFmtId="0" fontId="9" fillId="2" borderId="24" xfId="0" applyFont="1" applyFill="1" applyBorder="1" applyAlignment="1">
      <alignment horizontal="justify" vertical="center"/>
    </xf>
    <xf numFmtId="166" fontId="9" fillId="2" borderId="22" xfId="0" applyNumberFormat="1" applyFont="1" applyFill="1" applyBorder="1" applyAlignment="1">
      <alignment horizontal="justify" vertical="center" wrapText="1"/>
    </xf>
    <xf numFmtId="0" fontId="9" fillId="2" borderId="22" xfId="0" applyFont="1" applyFill="1" applyBorder="1" applyAlignment="1">
      <alignment horizontal="justify" vertical="center"/>
    </xf>
    <xf numFmtId="0" fontId="9" fillId="2" borderId="0" xfId="0" applyFont="1" applyFill="1" applyBorder="1" applyAlignment="1">
      <alignment horizontal="justify" vertical="center"/>
    </xf>
    <xf numFmtId="166" fontId="9" fillId="2" borderId="25" xfId="0" applyNumberFormat="1" applyFont="1" applyFill="1" applyBorder="1" applyAlignment="1">
      <alignment horizontal="justify" vertical="center" wrapText="1"/>
    </xf>
    <xf numFmtId="3" fontId="9" fillId="2" borderId="25" xfId="0" applyNumberFormat="1" applyFont="1" applyFill="1" applyBorder="1" applyAlignment="1">
      <alignment horizontal="center" vertical="center" wrapText="1"/>
    </xf>
    <xf numFmtId="166" fontId="9" fillId="2" borderId="23" xfId="0" applyNumberFormat="1" applyFont="1" applyFill="1" applyBorder="1" applyAlignment="1">
      <alignment horizontal="justify" vertical="center" wrapText="1"/>
    </xf>
    <xf numFmtId="166" fontId="9" fillId="2" borderId="41" xfId="0" applyNumberFormat="1" applyFont="1" applyFill="1" applyBorder="1" applyAlignment="1">
      <alignment horizontal="left" vertical="center" wrapText="1"/>
    </xf>
    <xf numFmtId="3" fontId="9" fillId="0" borderId="122" xfId="0" applyNumberFormat="1" applyFont="1" applyFill="1" applyBorder="1" applyAlignment="1">
      <alignment horizontal="right" vertical="center"/>
    </xf>
    <xf numFmtId="3" fontId="9" fillId="0" borderId="122" xfId="0" applyNumberFormat="1" applyFont="1" applyFill="1" applyBorder="1" applyAlignment="1">
      <alignment horizontal="center" vertical="center"/>
    </xf>
    <xf numFmtId="166" fontId="7" fillId="42" borderId="63" xfId="0" applyNumberFormat="1" applyFont="1" applyFill="1" applyBorder="1" applyAlignment="1">
      <alignment vertical="center" wrapText="1"/>
    </xf>
    <xf numFmtId="166" fontId="7" fillId="42" borderId="64" xfId="0" applyNumberFormat="1" applyFont="1" applyFill="1" applyBorder="1" applyAlignment="1">
      <alignment vertical="center" wrapText="1"/>
    </xf>
    <xf numFmtId="166" fontId="7" fillId="42" borderId="126" xfId="0" applyNumberFormat="1" applyFont="1" applyFill="1" applyBorder="1" applyAlignment="1">
      <alignment vertical="center" wrapText="1"/>
    </xf>
    <xf numFmtId="173" fontId="9" fillId="0" borderId="8" xfId="10" applyNumberFormat="1" applyFont="1" applyFill="1" applyBorder="1" applyAlignment="1">
      <alignment horizontal="center" vertical="center" wrapText="1"/>
    </xf>
    <xf numFmtId="3" fontId="9" fillId="2" borderId="8" xfId="0" applyNumberFormat="1" applyFont="1" applyFill="1" applyBorder="1" applyAlignment="1">
      <alignment horizontal="center" vertical="center" wrapText="1"/>
    </xf>
    <xf numFmtId="3" fontId="9" fillId="0" borderId="131" xfId="0" applyNumberFormat="1" applyFont="1" applyFill="1" applyBorder="1" applyAlignment="1">
      <alignment horizontal="right" vertical="center"/>
    </xf>
    <xf numFmtId="3" fontId="9" fillId="0" borderId="132" xfId="0" applyNumberFormat="1" applyFont="1" applyFill="1" applyBorder="1" applyAlignment="1">
      <alignment horizontal="right" vertical="center"/>
    </xf>
    <xf numFmtId="3" fontId="9" fillId="0" borderId="23" xfId="0" applyNumberFormat="1" applyFont="1" applyFill="1" applyBorder="1" applyAlignment="1">
      <alignment horizontal="center" vertical="center" wrapText="1"/>
    </xf>
    <xf numFmtId="173" fontId="9" fillId="0" borderId="130" xfId="10" applyNumberFormat="1" applyFont="1" applyFill="1" applyBorder="1" applyAlignment="1">
      <alignment horizontal="center" vertical="center"/>
    </xf>
    <xf numFmtId="166" fontId="9" fillId="2" borderId="34" xfId="0" applyNumberFormat="1" applyFont="1" applyFill="1" applyBorder="1" applyAlignment="1">
      <alignment horizontal="justify" vertical="center" wrapText="1"/>
    </xf>
    <xf numFmtId="0" fontId="9" fillId="2" borderId="26" xfId="0" applyFont="1" applyFill="1" applyBorder="1" applyAlignment="1">
      <alignment horizontal="justify" vertical="center"/>
    </xf>
    <xf numFmtId="166" fontId="9" fillId="2" borderId="27" xfId="0" applyNumberFormat="1" applyFont="1" applyFill="1" applyBorder="1" applyAlignment="1">
      <alignment horizontal="justify" vertical="center" wrapText="1"/>
    </xf>
    <xf numFmtId="0" fontId="9" fillId="2" borderId="8" xfId="0" applyNumberFormat="1" applyFont="1" applyFill="1" applyBorder="1" applyAlignment="1">
      <alignment horizontal="justify" vertical="center" wrapText="1"/>
    </xf>
    <xf numFmtId="166" fontId="9" fillId="2" borderId="41" xfId="0" applyNumberFormat="1" applyFont="1" applyFill="1" applyBorder="1" applyAlignment="1">
      <alignment horizontal="justify" vertical="center" wrapText="1"/>
    </xf>
    <xf numFmtId="166" fontId="9" fillId="2" borderId="43" xfId="0" applyNumberFormat="1" applyFont="1" applyFill="1" applyBorder="1" applyAlignment="1">
      <alignment horizontal="justify" vertical="center" wrapText="1"/>
    </xf>
    <xf numFmtId="166" fontId="9" fillId="0" borderId="6" xfId="0" applyNumberFormat="1" applyFont="1" applyFill="1" applyBorder="1" applyAlignment="1">
      <alignment vertical="center" wrapText="1"/>
    </xf>
    <xf numFmtId="166" fontId="9" fillId="0" borderId="4" xfId="0" applyNumberFormat="1" applyFont="1" applyFill="1" applyBorder="1" applyAlignment="1">
      <alignment vertical="center" wrapText="1"/>
    </xf>
    <xf numFmtId="166" fontId="9" fillId="0" borderId="17" xfId="0" applyNumberFormat="1" applyFont="1" applyFill="1" applyBorder="1" applyAlignment="1">
      <alignment vertical="center" wrapText="1"/>
    </xf>
    <xf numFmtId="169" fontId="9" fillId="0" borderId="36" xfId="0" applyNumberFormat="1" applyFont="1" applyFill="1" applyBorder="1" applyAlignment="1">
      <alignment horizontal="right" vertical="center"/>
    </xf>
    <xf numFmtId="169" fontId="9" fillId="0" borderId="63" xfId="0" applyNumberFormat="1" applyFont="1" applyFill="1" applyBorder="1" applyAlignment="1">
      <alignment horizontal="right" vertical="center"/>
    </xf>
    <xf numFmtId="175" fontId="9" fillId="0" borderId="63" xfId="9" applyNumberFormat="1" applyFont="1" applyFill="1" applyBorder="1" applyAlignment="1">
      <alignment horizontal="right" vertical="center"/>
    </xf>
    <xf numFmtId="169" fontId="9" fillId="0" borderId="23" xfId="0" applyNumberFormat="1" applyFont="1" applyFill="1" applyBorder="1" applyAlignment="1">
      <alignment horizontal="right" vertical="center"/>
    </xf>
    <xf numFmtId="166" fontId="9" fillId="2" borderId="8" xfId="0" applyNumberFormat="1" applyFont="1" applyFill="1" applyBorder="1" applyAlignment="1">
      <alignment horizontal="right" vertical="center" wrapText="1"/>
    </xf>
    <xf numFmtId="3" fontId="9" fillId="2" borderId="8" xfId="0" applyNumberFormat="1" applyFont="1" applyFill="1" applyBorder="1" applyAlignment="1">
      <alignment horizontal="right" vertical="center"/>
    </xf>
    <xf numFmtId="3" fontId="7" fillId="13" borderId="113" xfId="0" applyNumberFormat="1" applyFont="1" applyFill="1" applyBorder="1" applyAlignment="1">
      <alignment horizontal="center" vertical="center" wrapText="1"/>
    </xf>
    <xf numFmtId="173" fontId="5" fillId="22" borderId="26" xfId="10" applyNumberFormat="1" applyFont="1" applyFill="1" applyBorder="1" applyAlignment="1">
      <alignment horizontal="right" vertical="center"/>
    </xf>
    <xf numFmtId="173" fontId="5" fillId="23" borderId="26" xfId="10" applyNumberFormat="1" applyFont="1" applyFill="1" applyBorder="1" applyAlignment="1">
      <alignment horizontal="right" vertical="center"/>
    </xf>
    <xf numFmtId="173" fontId="5" fillId="24" borderId="26" xfId="10" applyNumberFormat="1" applyFont="1" applyFill="1" applyBorder="1" applyAlignment="1">
      <alignment horizontal="right" vertical="center"/>
    </xf>
    <xf numFmtId="173" fontId="5" fillId="25" borderId="26" xfId="10" applyNumberFormat="1" applyFont="1" applyFill="1" applyBorder="1" applyAlignment="1">
      <alignment horizontal="right" vertical="center"/>
    </xf>
    <xf numFmtId="9" fontId="6" fillId="0" borderId="137" xfId="9" applyFont="1" applyFill="1" applyBorder="1" applyAlignment="1">
      <alignment horizontal="center" vertical="center" wrapText="1"/>
    </xf>
    <xf numFmtId="3" fontId="5" fillId="0" borderId="118" xfId="0" applyNumberFormat="1" applyFont="1" applyFill="1" applyBorder="1" applyAlignment="1">
      <alignment horizontal="center" vertical="center"/>
    </xf>
    <xf numFmtId="166" fontId="7" fillId="44" borderId="138" xfId="0" applyNumberFormat="1" applyFont="1" applyFill="1" applyBorder="1" applyAlignment="1">
      <alignment horizontal="left" vertical="center" wrapText="1"/>
    </xf>
    <xf numFmtId="166" fontId="7" fillId="44" borderId="6" xfId="0" applyNumberFormat="1" applyFont="1" applyFill="1" applyBorder="1" applyAlignment="1">
      <alignment horizontal="left" vertical="center" wrapText="1"/>
    </xf>
    <xf numFmtId="166" fontId="7" fillId="44" borderId="6" xfId="0" applyNumberFormat="1" applyFont="1" applyFill="1" applyBorder="1" applyAlignment="1">
      <alignment horizontal="center" vertical="center" wrapText="1"/>
    </xf>
    <xf numFmtId="166" fontId="7" fillId="44" borderId="6" xfId="0" applyNumberFormat="1" applyFont="1" applyFill="1" applyBorder="1" applyAlignment="1">
      <alignment horizontal="right" vertical="center" wrapText="1"/>
    </xf>
    <xf numFmtId="2" fontId="7" fillId="44" borderId="6" xfId="0" applyNumberFormat="1" applyFont="1" applyFill="1" applyBorder="1" applyAlignment="1">
      <alignment horizontal="right" vertical="center"/>
    </xf>
    <xf numFmtId="2" fontId="7" fillId="44" borderId="6" xfId="0" applyNumberFormat="1" applyFont="1" applyFill="1" applyBorder="1" applyAlignment="1">
      <alignment horizontal="center" vertical="center"/>
    </xf>
    <xf numFmtId="3" fontId="7" fillId="44" borderId="6" xfId="0" applyNumberFormat="1" applyFont="1" applyFill="1" applyBorder="1" applyAlignment="1">
      <alignment horizontal="right" vertical="center"/>
    </xf>
    <xf numFmtId="166" fontId="7" fillId="44" borderId="139" xfId="1" applyNumberFormat="1" applyFont="1" applyFill="1" applyBorder="1" applyAlignment="1">
      <alignment horizontal="right" vertical="center" wrapText="1"/>
    </xf>
    <xf numFmtId="173" fontId="9" fillId="0" borderId="6" xfId="10" applyNumberFormat="1" applyFont="1" applyFill="1" applyBorder="1" applyAlignment="1">
      <alignment vertical="center"/>
    </xf>
    <xf numFmtId="173" fontId="9" fillId="48" borderId="45" xfId="10" applyNumberFormat="1" applyFont="1" applyFill="1" applyBorder="1" applyAlignment="1">
      <alignment vertical="center"/>
    </xf>
    <xf numFmtId="173" fontId="9" fillId="48" borderId="8" xfId="10" applyNumberFormat="1" applyFont="1" applyFill="1" applyBorder="1" applyAlignment="1">
      <alignment horizontal="right" vertical="center"/>
    </xf>
    <xf numFmtId="173" fontId="9" fillId="0" borderId="134" xfId="10" applyNumberFormat="1" applyFont="1" applyFill="1" applyBorder="1" applyAlignment="1">
      <alignment horizontal="center" vertical="center"/>
    </xf>
    <xf numFmtId="0" fontId="7" fillId="16" borderId="0" xfId="0" applyFont="1" applyFill="1" applyBorder="1"/>
    <xf numFmtId="0" fontId="7" fillId="16" borderId="0" xfId="0" applyNumberFormat="1" applyFont="1" applyFill="1" applyBorder="1" applyAlignment="1">
      <alignment horizontal="left" vertical="center" wrapText="1"/>
    </xf>
    <xf numFmtId="166" fontId="7" fillId="16" borderId="0" xfId="0" applyNumberFormat="1" applyFont="1" applyFill="1" applyBorder="1" applyAlignment="1">
      <alignment horizontal="right" vertical="center" wrapText="1"/>
    </xf>
    <xf numFmtId="3" fontId="7" fillId="16" borderId="0" xfId="0" applyNumberFormat="1" applyFont="1" applyFill="1" applyBorder="1" applyAlignment="1">
      <alignment horizontal="right" vertical="center"/>
    </xf>
    <xf numFmtId="3" fontId="7" fillId="16" borderId="0" xfId="0" applyNumberFormat="1" applyFont="1" applyFill="1" applyBorder="1" applyAlignment="1">
      <alignment horizontal="center" vertical="center"/>
    </xf>
    <xf numFmtId="173" fontId="7" fillId="16" borderId="0" xfId="10" applyNumberFormat="1" applyFont="1" applyFill="1" applyBorder="1" applyAlignment="1">
      <alignment horizontal="right" vertical="center"/>
    </xf>
    <xf numFmtId="166" fontId="7" fillId="16" borderId="0" xfId="1" applyNumberFormat="1" applyFont="1" applyFill="1" applyBorder="1" applyAlignment="1">
      <alignment horizontal="right" vertical="center" wrapText="1"/>
    </xf>
    <xf numFmtId="3" fontId="7" fillId="0" borderId="0" xfId="0" applyNumberFormat="1" applyFont="1" applyFill="1" applyBorder="1" applyAlignment="1">
      <alignment horizontal="center" vertical="center"/>
    </xf>
    <xf numFmtId="173" fontId="7" fillId="0" borderId="0" xfId="10" applyNumberFormat="1" applyFont="1" applyFill="1" applyBorder="1" applyAlignment="1">
      <alignment horizontal="right" vertical="center"/>
    </xf>
    <xf numFmtId="166" fontId="7" fillId="0" borderId="0" xfId="1" applyNumberFormat="1" applyFont="1" applyFill="1" applyBorder="1" applyAlignment="1">
      <alignment horizontal="right" vertical="center" wrapText="1"/>
    </xf>
    <xf numFmtId="173" fontId="9" fillId="48" borderId="27" xfId="10" applyNumberFormat="1" applyFont="1" applyFill="1" applyBorder="1" applyAlignment="1">
      <alignment horizontal="center" vertical="center"/>
    </xf>
    <xf numFmtId="173" fontId="9" fillId="48" borderId="25" xfId="10" applyNumberFormat="1" applyFont="1" applyFill="1" applyBorder="1" applyAlignment="1">
      <alignment horizontal="right" vertical="center"/>
    </xf>
    <xf numFmtId="173" fontId="9" fillId="48" borderId="27" xfId="1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3" fontId="9" fillId="0" borderId="41" xfId="0" applyNumberFormat="1" applyFont="1" applyFill="1" applyBorder="1" applyAlignment="1">
      <alignment horizontal="center" vertical="center"/>
    </xf>
    <xf numFmtId="3" fontId="9" fillId="0" borderId="23" xfId="0" applyNumberFormat="1" applyFont="1" applyFill="1" applyBorder="1" applyAlignment="1">
      <alignment horizontal="center" vertical="center"/>
    </xf>
    <xf numFmtId="4" fontId="9" fillId="2" borderId="52" xfId="0" applyNumberFormat="1" applyFont="1" applyFill="1" applyBorder="1" applyAlignment="1">
      <alignment horizontal="center" vertical="center" wrapText="1"/>
    </xf>
    <xf numFmtId="173" fontId="9" fillId="2" borderId="52" xfId="10" applyNumberFormat="1" applyFont="1" applyFill="1" applyBorder="1" applyAlignment="1">
      <alignment horizontal="center" vertical="center"/>
    </xf>
    <xf numFmtId="4" fontId="9" fillId="2" borderId="52" xfId="0" applyNumberFormat="1" applyFont="1" applyFill="1" applyBorder="1" applyAlignment="1">
      <alignment horizontal="center" vertical="center"/>
    </xf>
    <xf numFmtId="4" fontId="9" fillId="2" borderId="53" xfId="0" applyNumberFormat="1" applyFont="1" applyFill="1" applyBorder="1" applyAlignment="1">
      <alignment horizontal="center" vertical="center" textRotation="90" wrapText="1"/>
    </xf>
    <xf numFmtId="9" fontId="9" fillId="0" borderId="23" xfId="0" applyNumberFormat="1" applyFont="1" applyFill="1" applyBorder="1" applyAlignment="1">
      <alignment horizontal="center" vertical="center" wrapText="1"/>
    </xf>
    <xf numFmtId="173" fontId="9" fillId="48" borderId="29" xfId="10" applyNumberFormat="1" applyFont="1" applyFill="1" applyBorder="1" applyAlignment="1">
      <alignment horizontal="right" vertical="center"/>
    </xf>
    <xf numFmtId="173" fontId="9" fillId="48" borderId="26" xfId="10" applyNumberFormat="1" applyFont="1" applyFill="1" applyBorder="1" applyAlignment="1">
      <alignment horizontal="right" vertical="center"/>
    </xf>
    <xf numFmtId="173" fontId="9" fillId="48" borderId="32" xfId="10" applyNumberFormat="1" applyFont="1" applyFill="1" applyBorder="1" applyAlignment="1">
      <alignment horizontal="right" vertical="center"/>
    </xf>
    <xf numFmtId="169" fontId="9" fillId="0" borderId="8" xfId="0" applyNumberFormat="1" applyFont="1" applyFill="1" applyBorder="1" applyAlignment="1">
      <alignment horizontal="right" vertical="center"/>
    </xf>
    <xf numFmtId="173" fontId="9" fillId="48" borderId="39" xfId="10" applyNumberFormat="1" applyFont="1" applyFill="1" applyBorder="1" applyAlignment="1">
      <alignment horizontal="right" vertical="center"/>
    </xf>
    <xf numFmtId="173" fontId="9" fillId="48" borderId="40" xfId="10" applyNumberFormat="1" applyFont="1" applyFill="1" applyBorder="1" applyAlignment="1">
      <alignment horizontal="right" vertical="center"/>
    </xf>
    <xf numFmtId="173" fontId="9" fillId="48" borderId="36" xfId="10" applyNumberFormat="1" applyFont="1" applyFill="1" applyBorder="1" applyAlignment="1">
      <alignment horizontal="right" vertical="center"/>
    </xf>
    <xf numFmtId="9" fontId="9" fillId="0" borderId="23" xfId="0" applyNumberFormat="1" applyFont="1" applyFill="1" applyBorder="1" applyAlignment="1">
      <alignment horizontal="right" vertical="center"/>
    </xf>
    <xf numFmtId="0" fontId="3" fillId="0" borderId="23" xfId="0" applyNumberFormat="1" applyFont="1" applyFill="1" applyBorder="1" applyAlignment="1">
      <alignment horizontal="left" vertical="center" wrapText="1"/>
    </xf>
    <xf numFmtId="0" fontId="1" fillId="0" borderId="23" xfId="0" applyNumberFormat="1" applyFont="1" applyFill="1" applyBorder="1" applyAlignment="1">
      <alignment horizontal="left" vertical="center" wrapText="1"/>
    </xf>
    <xf numFmtId="173" fontId="9" fillId="0" borderId="0" xfId="10" applyNumberFormat="1" applyFont="1" applyFill="1" applyBorder="1" applyAlignment="1">
      <alignment horizontal="center" vertical="center"/>
    </xf>
    <xf numFmtId="164" fontId="7" fillId="42" borderId="63" xfId="10" applyFont="1" applyFill="1" applyBorder="1" applyAlignment="1">
      <alignment horizontal="right" vertical="center"/>
    </xf>
    <xf numFmtId="173" fontId="7" fillId="42" borderId="63" xfId="10" applyNumberFormat="1" applyFont="1" applyFill="1" applyBorder="1" applyAlignment="1">
      <alignment horizontal="right" vertical="center"/>
    </xf>
    <xf numFmtId="164" fontId="7" fillId="42" borderId="64" xfId="10" applyFont="1" applyFill="1" applyBorder="1" applyAlignment="1">
      <alignment vertical="center" wrapText="1"/>
    </xf>
    <xf numFmtId="173" fontId="7" fillId="42" borderId="64" xfId="10" applyNumberFormat="1" applyFont="1" applyFill="1" applyBorder="1" applyAlignment="1">
      <alignment vertical="center" wrapText="1"/>
    </xf>
    <xf numFmtId="164" fontId="7" fillId="42" borderId="126" xfId="10" applyFont="1" applyFill="1" applyBorder="1" applyAlignment="1">
      <alignment vertical="center" wrapText="1"/>
    </xf>
    <xf numFmtId="166" fontId="7" fillId="6" borderId="37" xfId="0" applyNumberFormat="1" applyFont="1" applyFill="1" applyBorder="1" applyAlignment="1">
      <alignment horizontal="center" vertical="center" textRotation="90" wrapText="1"/>
    </xf>
    <xf numFmtId="3" fontId="9" fillId="0" borderId="41" xfId="0" applyNumberFormat="1" applyFont="1" applyFill="1" applyBorder="1" applyAlignment="1">
      <alignment horizontal="center" vertical="center"/>
    </xf>
    <xf numFmtId="3" fontId="9" fillId="0" borderId="23" xfId="0" applyNumberFormat="1" applyFont="1" applyFill="1" applyBorder="1" applyAlignment="1">
      <alignment horizontal="center" vertical="center"/>
    </xf>
    <xf numFmtId="3" fontId="9" fillId="0" borderId="37" xfId="0" applyNumberFormat="1" applyFont="1" applyFill="1" applyBorder="1" applyAlignment="1">
      <alignment horizontal="center" vertical="center"/>
    </xf>
    <xf numFmtId="3" fontId="19" fillId="0" borderId="37" xfId="0" applyNumberFormat="1" applyFont="1" applyFill="1" applyBorder="1" applyAlignment="1">
      <alignment horizontal="center" vertical="center" wrapText="1"/>
    </xf>
    <xf numFmtId="166" fontId="9" fillId="0" borderId="63" xfId="0" applyNumberFormat="1" applyFont="1" applyFill="1" applyBorder="1" applyAlignment="1">
      <alignment horizontal="right" vertical="center" wrapText="1"/>
    </xf>
    <xf numFmtId="166" fontId="9" fillId="0" borderId="66" xfId="0" applyNumberFormat="1" applyFont="1" applyFill="1" applyBorder="1" applyAlignment="1">
      <alignment horizontal="right" vertical="center" wrapText="1"/>
    </xf>
    <xf numFmtId="0" fontId="9" fillId="0" borderId="69" xfId="0" applyNumberFormat="1" applyFont="1" applyFill="1" applyBorder="1" applyAlignment="1">
      <alignment horizontal="right" vertical="center" wrapText="1"/>
    </xf>
    <xf numFmtId="0" fontId="9" fillId="0" borderId="63" xfId="0" applyNumberFormat="1" applyFont="1" applyFill="1" applyBorder="1" applyAlignment="1">
      <alignment horizontal="right" vertical="center" wrapText="1"/>
    </xf>
    <xf numFmtId="166" fontId="7" fillId="41" borderId="63" xfId="0" applyNumberFormat="1" applyFont="1" applyFill="1" applyBorder="1" applyAlignment="1">
      <alignment horizontal="right" vertical="center" wrapText="1"/>
    </xf>
    <xf numFmtId="166" fontId="7" fillId="42" borderId="63" xfId="0" applyNumberFormat="1" applyFont="1" applyFill="1" applyBorder="1" applyAlignment="1">
      <alignment horizontal="right" vertical="center" wrapText="1"/>
    </xf>
    <xf numFmtId="0" fontId="9" fillId="0" borderId="122" xfId="0" applyNumberFormat="1" applyFont="1" applyFill="1" applyBorder="1" applyAlignment="1">
      <alignment horizontal="right" vertical="center" wrapText="1"/>
    </xf>
    <xf numFmtId="166" fontId="9" fillId="0" borderId="131" xfId="0" applyNumberFormat="1" applyFont="1" applyFill="1" applyBorder="1" applyAlignment="1">
      <alignment horizontal="right" vertical="center" wrapText="1"/>
    </xf>
    <xf numFmtId="166" fontId="9" fillId="0" borderId="132" xfId="0" applyNumberFormat="1" applyFont="1" applyFill="1" applyBorder="1" applyAlignment="1">
      <alignment horizontal="right" vertical="center" wrapText="1"/>
    </xf>
    <xf numFmtId="9" fontId="9" fillId="0" borderId="23" xfId="9" applyNumberFormat="1" applyFont="1" applyFill="1" applyBorder="1" applyAlignment="1">
      <alignment horizontal="right" vertical="center" wrapText="1"/>
    </xf>
    <xf numFmtId="166" fontId="9" fillId="0" borderId="0" xfId="0" applyNumberFormat="1" applyFont="1" applyFill="1" applyBorder="1" applyAlignment="1">
      <alignment horizontal="justify" vertical="center" wrapText="1"/>
    </xf>
    <xf numFmtId="166" fontId="9"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right" vertical="center" wrapText="1"/>
    </xf>
    <xf numFmtId="3" fontId="1" fillId="0" borderId="0" xfId="0" applyNumberFormat="1" applyFont="1" applyFill="1" applyBorder="1" applyAlignment="1">
      <alignment horizontal="center" vertical="center" wrapText="1"/>
    </xf>
    <xf numFmtId="3" fontId="9" fillId="0" borderId="0" xfId="0" applyNumberFormat="1" applyFont="1" applyFill="1" applyBorder="1" applyAlignment="1">
      <alignment horizontal="center" vertical="center"/>
    </xf>
    <xf numFmtId="173" fontId="9" fillId="0" borderId="72" xfId="10" applyNumberFormat="1" applyFont="1" applyFill="1" applyBorder="1" applyAlignment="1">
      <alignment vertical="center"/>
    </xf>
    <xf numFmtId="173" fontId="9" fillId="49" borderId="4" xfId="10" applyNumberFormat="1" applyFont="1" applyFill="1" applyBorder="1" applyAlignment="1">
      <alignment horizontal="right" vertical="center"/>
    </xf>
    <xf numFmtId="173" fontId="9" fillId="49" borderId="45" xfId="10" applyNumberFormat="1" applyFont="1" applyFill="1" applyBorder="1" applyAlignment="1">
      <alignment vertical="center"/>
    </xf>
    <xf numFmtId="0" fontId="7" fillId="2" borderId="0" xfId="0" applyFont="1" applyFill="1" applyBorder="1" applyAlignment="1">
      <alignment horizontal="left" vertical="center"/>
    </xf>
    <xf numFmtId="166" fontId="7" fillId="12" borderId="0" xfId="0" applyNumberFormat="1" applyFont="1" applyFill="1" applyBorder="1" applyAlignment="1">
      <alignment horizontal="center" textRotation="90" wrapText="1"/>
    </xf>
    <xf numFmtId="169" fontId="9" fillId="2" borderId="52" xfId="0" applyNumberFormat="1" applyFont="1" applyFill="1" applyBorder="1" applyAlignment="1">
      <alignment horizontal="center" vertical="center"/>
    </xf>
    <xf numFmtId="169" fontId="9" fillId="2" borderId="38" xfId="0" applyNumberFormat="1" applyFont="1" applyFill="1" applyBorder="1" applyAlignment="1">
      <alignment horizontal="center" vertical="center"/>
    </xf>
    <xf numFmtId="166" fontId="9" fillId="0" borderId="49" xfId="1" applyNumberFormat="1" applyFont="1" applyFill="1" applyBorder="1" applyAlignment="1">
      <alignment horizontal="center" vertical="center" textRotation="90" wrapText="1"/>
    </xf>
    <xf numFmtId="166" fontId="9" fillId="0" borderId="55" xfId="1" applyNumberFormat="1" applyFont="1" applyFill="1" applyBorder="1" applyAlignment="1">
      <alignment horizontal="center" textRotation="90" wrapText="1"/>
    </xf>
    <xf numFmtId="166" fontId="9" fillId="0" borderId="55" xfId="1" applyNumberFormat="1" applyFont="1" applyFill="1" applyBorder="1" applyAlignment="1">
      <alignment horizontal="center" vertical="center" textRotation="90" wrapText="1"/>
    </xf>
    <xf numFmtId="9" fontId="9" fillId="0" borderId="63" xfId="9" applyFont="1" applyFill="1" applyBorder="1" applyAlignment="1">
      <alignment horizontal="right" vertical="center" wrapText="1"/>
    </xf>
    <xf numFmtId="4" fontId="9" fillId="0" borderId="23" xfId="0" applyNumberFormat="1" applyFont="1" applyFill="1" applyBorder="1" applyAlignment="1">
      <alignment horizontal="right" vertical="center"/>
    </xf>
    <xf numFmtId="175" fontId="9" fillId="0" borderId="8" xfId="9" applyNumberFormat="1" applyFont="1" applyFill="1" applyBorder="1" applyAlignment="1">
      <alignment horizontal="right" vertical="center"/>
    </xf>
    <xf numFmtId="167" fontId="9" fillId="0" borderId="8" xfId="0" applyNumberFormat="1" applyFont="1" applyFill="1" applyBorder="1" applyAlignment="1">
      <alignment horizontal="right" vertical="center" wrapText="1"/>
    </xf>
    <xf numFmtId="175" fontId="9" fillId="0" borderId="8" xfId="0" applyNumberFormat="1" applyFont="1" applyFill="1" applyBorder="1" applyAlignment="1">
      <alignment horizontal="right" vertical="center"/>
    </xf>
    <xf numFmtId="167" fontId="9" fillId="0" borderId="8" xfId="0" applyNumberFormat="1" applyFont="1" applyFill="1" applyBorder="1" applyAlignment="1">
      <alignment horizontal="right" vertical="center"/>
    </xf>
    <xf numFmtId="169" fontId="9" fillId="0" borderId="25" xfId="0" applyNumberFormat="1" applyFont="1" applyFill="1" applyBorder="1" applyAlignment="1">
      <alignment horizontal="right" vertical="center"/>
    </xf>
    <xf numFmtId="169" fontId="9" fillId="0" borderId="27" xfId="0" applyNumberFormat="1" applyFont="1" applyFill="1" applyBorder="1" applyAlignment="1">
      <alignment horizontal="right" vertical="center"/>
    </xf>
    <xf numFmtId="168" fontId="9" fillId="0" borderId="31" xfId="0" applyNumberFormat="1" applyFont="1" applyFill="1" applyBorder="1" applyAlignment="1">
      <alignment horizontal="right" vertical="center" wrapText="1"/>
    </xf>
    <xf numFmtId="168" fontId="9" fillId="0" borderId="31" xfId="0" applyNumberFormat="1" applyFont="1" applyFill="1" applyBorder="1" applyAlignment="1">
      <alignment horizontal="right" vertical="center"/>
    </xf>
    <xf numFmtId="173" fontId="7" fillId="32" borderId="146" xfId="10" applyNumberFormat="1" applyFont="1" applyFill="1" applyBorder="1" applyAlignment="1">
      <alignment horizontal="center" vertical="center"/>
    </xf>
    <xf numFmtId="173" fontId="7" fillId="32" borderId="147" xfId="10" applyNumberFormat="1" applyFont="1" applyFill="1" applyBorder="1" applyAlignment="1">
      <alignment horizontal="center" vertical="center"/>
    </xf>
    <xf numFmtId="3" fontId="9" fillId="0" borderId="76" xfId="0" applyNumberFormat="1" applyFont="1" applyFill="1" applyBorder="1" applyAlignment="1">
      <alignment horizontal="center" vertical="center" wrapText="1"/>
    </xf>
    <xf numFmtId="3" fontId="9" fillId="0" borderId="77" xfId="0" applyNumberFormat="1" applyFont="1" applyFill="1" applyBorder="1" applyAlignment="1">
      <alignment horizontal="center" vertical="center" wrapText="1"/>
    </xf>
    <xf numFmtId="3" fontId="9" fillId="0" borderId="150" xfId="0" applyNumberFormat="1" applyFont="1" applyFill="1" applyBorder="1" applyAlignment="1">
      <alignment horizontal="center" vertical="center" wrapText="1"/>
    </xf>
    <xf numFmtId="3" fontId="9" fillId="0" borderId="151" xfId="0" applyNumberFormat="1" applyFont="1" applyFill="1" applyBorder="1" applyAlignment="1">
      <alignment horizontal="center" vertical="center" wrapText="1"/>
    </xf>
    <xf numFmtId="3" fontId="9" fillId="0" borderId="78" xfId="0" applyNumberFormat="1" applyFont="1" applyFill="1" applyBorder="1" applyAlignment="1">
      <alignment horizontal="center" vertical="center" wrapText="1"/>
    </xf>
    <xf numFmtId="3" fontId="9" fillId="0" borderId="79" xfId="0" applyNumberFormat="1" applyFont="1" applyFill="1" applyBorder="1" applyAlignment="1">
      <alignment horizontal="center" vertical="center" wrapText="1"/>
    </xf>
    <xf numFmtId="173" fontId="9" fillId="0" borderId="144" xfId="10" applyNumberFormat="1" applyFont="1" applyFill="1" applyBorder="1" applyAlignment="1">
      <alignment horizontal="right" vertical="center"/>
    </xf>
    <xf numFmtId="173" fontId="9" fillId="0" borderId="145" xfId="10" applyNumberFormat="1" applyFont="1" applyFill="1" applyBorder="1" applyAlignment="1">
      <alignment horizontal="right" vertical="center"/>
    </xf>
    <xf numFmtId="173" fontId="7" fillId="14" borderId="43" xfId="10" applyNumberFormat="1" applyFont="1" applyFill="1" applyBorder="1" applyAlignment="1">
      <alignment horizontal="right" vertical="center"/>
    </xf>
    <xf numFmtId="3" fontId="3" fillId="0" borderId="154" xfId="0" applyNumberFormat="1" applyFont="1" applyFill="1" applyBorder="1" applyAlignment="1">
      <alignment horizontal="center"/>
    </xf>
    <xf numFmtId="3" fontId="3" fillId="0" borderId="153" xfId="0" applyNumberFormat="1" applyFont="1" applyFill="1" applyBorder="1" applyAlignment="1">
      <alignment horizontal="center"/>
    </xf>
    <xf numFmtId="0" fontId="5" fillId="0" borderId="96" xfId="0" applyFont="1" applyFill="1" applyBorder="1" applyAlignment="1">
      <alignment horizontal="center" vertical="center" wrapText="1"/>
    </xf>
    <xf numFmtId="0" fontId="5" fillId="0" borderId="153" xfId="0" applyFont="1" applyFill="1" applyBorder="1" applyAlignment="1">
      <alignment horizontal="center" vertical="center" wrapText="1"/>
    </xf>
    <xf numFmtId="3" fontId="7" fillId="47" borderId="80" xfId="0" applyNumberFormat="1" applyFont="1" applyFill="1" applyBorder="1" applyAlignment="1">
      <alignment horizontal="right" vertical="center"/>
    </xf>
    <xf numFmtId="173" fontId="7" fillId="47" borderId="80" xfId="10" applyNumberFormat="1" applyFont="1" applyFill="1" applyBorder="1" applyAlignment="1">
      <alignment horizontal="right" vertical="center"/>
    </xf>
    <xf numFmtId="166" fontId="22" fillId="47" borderId="152" xfId="0" applyNumberFormat="1" applyFont="1" applyFill="1" applyBorder="1" applyAlignment="1">
      <alignment horizontal="center" vertical="center" wrapText="1"/>
    </xf>
    <xf numFmtId="3" fontId="9" fillId="0" borderId="19" xfId="0" applyNumberFormat="1" applyFont="1" applyFill="1" applyBorder="1" applyAlignment="1">
      <alignment horizontal="center" vertical="center"/>
    </xf>
    <xf numFmtId="0" fontId="9" fillId="0" borderId="19" xfId="0" applyNumberFormat="1" applyFont="1" applyFill="1" applyBorder="1" applyAlignment="1">
      <alignment horizontal="left" vertical="center" wrapText="1"/>
    </xf>
    <xf numFmtId="3" fontId="9" fillId="0" borderId="37" xfId="0" applyNumberFormat="1" applyFont="1" applyFill="1" applyBorder="1" applyAlignment="1">
      <alignment horizontal="center" vertical="center"/>
    </xf>
    <xf numFmtId="173" fontId="9" fillId="0" borderId="80" xfId="10" applyNumberFormat="1" applyFont="1" applyFill="1" applyBorder="1" applyAlignment="1">
      <alignment horizontal="center" vertical="center"/>
    </xf>
    <xf numFmtId="166" fontId="7" fillId="19" borderId="27" xfId="0" applyNumberFormat="1" applyFont="1" applyFill="1" applyBorder="1" applyAlignment="1">
      <alignment horizontal="center" vertical="center" textRotation="90" wrapText="1"/>
    </xf>
    <xf numFmtId="166" fontId="7" fillId="19" borderId="54" xfId="0" applyNumberFormat="1" applyFont="1" applyFill="1" applyBorder="1" applyAlignment="1">
      <alignment horizontal="center" vertical="center" textRotation="90" wrapText="1"/>
    </xf>
    <xf numFmtId="166" fontId="7" fillId="19" borderId="55" xfId="0" applyNumberFormat="1" applyFont="1" applyFill="1" applyBorder="1" applyAlignment="1">
      <alignment horizontal="center" vertical="center" textRotation="90" wrapText="1"/>
    </xf>
    <xf numFmtId="166" fontId="7" fillId="16" borderId="0" xfId="0" applyNumberFormat="1" applyFont="1" applyFill="1" applyBorder="1" applyAlignment="1">
      <alignment horizontal="center" vertical="center" textRotation="90" wrapText="1"/>
    </xf>
    <xf numFmtId="166" fontId="9" fillId="0" borderId="39" xfId="0" applyNumberFormat="1" applyFont="1" applyFill="1" applyBorder="1" applyAlignment="1">
      <alignment horizontal="left" vertical="center" wrapText="1"/>
    </xf>
    <xf numFmtId="173" fontId="9" fillId="0" borderId="87" xfId="10" applyNumberFormat="1" applyFont="1" applyFill="1" applyBorder="1" applyAlignment="1">
      <alignment horizontal="center" vertical="center"/>
    </xf>
    <xf numFmtId="173" fontId="9" fillId="0" borderId="89" xfId="10" applyNumberFormat="1" applyFont="1" applyFill="1" applyBorder="1" applyAlignment="1">
      <alignment horizontal="center" vertical="center"/>
    </xf>
    <xf numFmtId="173" fontId="9" fillId="0" borderId="88" xfId="10" applyNumberFormat="1" applyFont="1" applyFill="1" applyBorder="1" applyAlignment="1">
      <alignment horizontal="center" vertical="center"/>
    </xf>
    <xf numFmtId="173" fontId="9" fillId="0" borderId="27" xfId="10" applyNumberFormat="1" applyFont="1" applyFill="1" applyBorder="1" applyAlignment="1">
      <alignment horizontal="center" vertical="center"/>
    </xf>
    <xf numFmtId="173" fontId="9" fillId="0" borderId="55" xfId="10" applyNumberFormat="1" applyFont="1" applyFill="1" applyBorder="1" applyAlignment="1">
      <alignment horizontal="center" vertical="center"/>
    </xf>
    <xf numFmtId="173" fontId="9" fillId="0" borderId="54" xfId="10" applyNumberFormat="1" applyFont="1" applyFill="1" applyBorder="1" applyAlignment="1">
      <alignment horizontal="center" vertical="center"/>
    </xf>
    <xf numFmtId="173" fontId="9" fillId="0" borderId="56" xfId="10" applyNumberFormat="1" applyFont="1" applyFill="1" applyBorder="1" applyAlignment="1">
      <alignment horizontal="center" vertical="center"/>
    </xf>
    <xf numFmtId="173" fontId="9" fillId="0" borderId="41" xfId="10" applyNumberFormat="1" applyFont="1" applyFill="1" applyBorder="1" applyAlignment="1">
      <alignment horizontal="center" vertical="center"/>
    </xf>
    <xf numFmtId="173" fontId="9" fillId="0" borderId="42" xfId="10" applyNumberFormat="1" applyFont="1" applyFill="1" applyBorder="1" applyAlignment="1">
      <alignment horizontal="center" vertical="center"/>
    </xf>
    <xf numFmtId="173" fontId="9" fillId="0" borderId="133" xfId="10" applyNumberFormat="1" applyFont="1" applyFill="1" applyBorder="1" applyAlignment="1">
      <alignment horizontal="center" vertical="center"/>
    </xf>
    <xf numFmtId="173" fontId="9" fillId="0" borderId="43" xfId="10" applyNumberFormat="1" applyFont="1" applyFill="1" applyBorder="1" applyAlignment="1">
      <alignment horizontal="center" vertical="center"/>
    </xf>
    <xf numFmtId="3" fontId="9" fillId="0" borderId="80" xfId="0" applyNumberFormat="1" applyFont="1" applyFill="1" applyBorder="1" applyAlignment="1">
      <alignment horizontal="center" vertical="center"/>
    </xf>
    <xf numFmtId="173" fontId="9" fillId="0" borderId="40" xfId="10" applyNumberFormat="1" applyFont="1" applyFill="1" applyBorder="1" applyAlignment="1">
      <alignment horizontal="center" vertical="center"/>
    </xf>
    <xf numFmtId="173" fontId="9" fillId="0" borderId="91" xfId="10" applyNumberFormat="1" applyFont="1" applyFill="1" applyBorder="1" applyAlignment="1">
      <alignment horizontal="center" vertical="center"/>
    </xf>
    <xf numFmtId="173" fontId="9" fillId="0" borderId="90" xfId="10" applyNumberFormat="1" applyFont="1" applyFill="1" applyBorder="1" applyAlignment="1">
      <alignment horizontal="center" vertical="center"/>
    </xf>
    <xf numFmtId="173" fontId="9" fillId="0" borderId="38" xfId="10" applyNumberFormat="1" applyFont="1" applyFill="1" applyBorder="1" applyAlignment="1">
      <alignment horizontal="center" vertical="center"/>
    </xf>
    <xf numFmtId="173" fontId="9" fillId="0" borderId="52" xfId="10" applyNumberFormat="1" applyFont="1" applyFill="1" applyBorder="1" applyAlignment="1">
      <alignment horizontal="center" vertical="center"/>
    </xf>
    <xf numFmtId="173" fontId="9" fillId="0" borderId="53" xfId="10" applyNumberFormat="1" applyFont="1" applyFill="1" applyBorder="1" applyAlignment="1">
      <alignment horizontal="center" vertical="center"/>
    </xf>
    <xf numFmtId="173" fontId="9" fillId="0" borderId="39" xfId="10" applyNumberFormat="1" applyFont="1" applyFill="1" applyBorder="1" applyAlignment="1">
      <alignment horizontal="right" vertical="center"/>
    </xf>
    <xf numFmtId="174" fontId="9" fillId="0" borderId="40" xfId="10" applyNumberFormat="1" applyFont="1" applyFill="1" applyBorder="1" applyAlignment="1">
      <alignment horizontal="center" vertical="center"/>
    </xf>
    <xf numFmtId="174" fontId="9" fillId="0" borderId="90" xfId="10" applyNumberFormat="1" applyFont="1" applyFill="1" applyBorder="1" applyAlignment="1">
      <alignment horizontal="center" vertical="center"/>
    </xf>
    <xf numFmtId="173" fontId="9" fillId="0" borderId="85" xfId="10" applyNumberFormat="1" applyFont="1" applyFill="1" applyBorder="1" applyAlignment="1">
      <alignment horizontal="center" vertical="center"/>
    </xf>
    <xf numFmtId="173" fontId="9" fillId="0" borderId="33" xfId="10" applyNumberFormat="1" applyFont="1" applyFill="1" applyBorder="1" applyAlignment="1">
      <alignment horizontal="center" vertical="center"/>
    </xf>
    <xf numFmtId="173" fontId="9" fillId="0" borderId="81" xfId="10" applyNumberFormat="1" applyFont="1" applyFill="1" applyBorder="1" applyAlignment="1">
      <alignment horizontal="center" vertical="center"/>
    </xf>
    <xf numFmtId="173" fontId="9" fillId="0" borderId="83" xfId="10" applyNumberFormat="1" applyFont="1" applyFill="1" applyBorder="1" applyAlignment="1">
      <alignment horizontal="center" vertical="center"/>
    </xf>
    <xf numFmtId="173" fontId="9" fillId="0" borderId="82" xfId="10" applyNumberFormat="1" applyFont="1" applyFill="1" applyBorder="1" applyAlignment="1">
      <alignment horizontal="center" vertical="center"/>
    </xf>
    <xf numFmtId="173" fontId="9" fillId="0" borderId="39" xfId="10" applyNumberFormat="1" applyFont="1" applyFill="1" applyBorder="1" applyAlignment="1">
      <alignment horizontal="center" vertical="center"/>
    </xf>
    <xf numFmtId="173" fontId="9" fillId="0" borderId="38" xfId="10" applyNumberFormat="1" applyFont="1" applyFill="1" applyBorder="1" applyAlignment="1">
      <alignment horizontal="right" vertical="center"/>
    </xf>
    <xf numFmtId="173" fontId="9" fillId="0" borderId="52" xfId="10" applyNumberFormat="1" applyFont="1" applyFill="1" applyBorder="1" applyAlignment="1">
      <alignment horizontal="right" vertical="center"/>
    </xf>
    <xf numFmtId="173" fontId="9" fillId="0" borderId="53" xfId="10" applyNumberFormat="1" applyFont="1" applyFill="1" applyBorder="1" applyAlignment="1">
      <alignment horizontal="right" vertical="center"/>
    </xf>
    <xf numFmtId="3" fontId="9" fillId="0" borderId="17" xfId="0" applyNumberFormat="1" applyFont="1" applyFill="1" applyBorder="1" applyAlignment="1">
      <alignment horizontal="center" vertical="center"/>
    </xf>
    <xf numFmtId="3" fontId="9" fillId="0" borderId="46" xfId="0" applyNumberFormat="1" applyFont="1" applyFill="1" applyBorder="1" applyAlignment="1">
      <alignment horizontal="center" vertical="center"/>
    </xf>
    <xf numFmtId="166" fontId="9" fillId="2" borderId="39" xfId="0" applyNumberFormat="1" applyFont="1" applyFill="1" applyBorder="1" applyAlignment="1">
      <alignment horizontal="left" vertical="center" wrapText="1"/>
    </xf>
    <xf numFmtId="166" fontId="7" fillId="12" borderId="17" xfId="0" applyNumberFormat="1" applyFont="1" applyFill="1" applyBorder="1" applyAlignment="1">
      <alignment horizontal="center" textRotation="90" wrapText="1"/>
    </xf>
    <xf numFmtId="166" fontId="7" fillId="12" borderId="46" xfId="0" applyNumberFormat="1" applyFont="1" applyFill="1" applyBorder="1" applyAlignment="1">
      <alignment horizontal="center" textRotation="90" wrapText="1"/>
    </xf>
    <xf numFmtId="166" fontId="7" fillId="37" borderId="38" xfId="0" applyNumberFormat="1" applyFont="1" applyFill="1" applyBorder="1" applyAlignment="1">
      <alignment horizontal="center" vertical="center" textRotation="90" wrapText="1"/>
    </xf>
    <xf numFmtId="166" fontId="7" fillId="37" borderId="52" xfId="0" applyNumberFormat="1" applyFont="1" applyFill="1" applyBorder="1" applyAlignment="1">
      <alignment horizontal="center" vertical="center" textRotation="90" wrapText="1"/>
    </xf>
    <xf numFmtId="166" fontId="7" fillId="37" borderId="53" xfId="0" applyNumberFormat="1" applyFont="1" applyFill="1" applyBorder="1" applyAlignment="1">
      <alignment horizontal="center" vertical="center" textRotation="90" wrapText="1"/>
    </xf>
    <xf numFmtId="166" fontId="7" fillId="38" borderId="38" xfId="0" applyNumberFormat="1" applyFont="1" applyFill="1" applyBorder="1" applyAlignment="1">
      <alignment horizontal="center" vertical="center" textRotation="90" wrapText="1"/>
    </xf>
    <xf numFmtId="166" fontId="7" fillId="38" borderId="52" xfId="0" applyNumberFormat="1" applyFont="1" applyFill="1" applyBorder="1" applyAlignment="1">
      <alignment horizontal="center" vertical="center" textRotation="90" wrapText="1"/>
    </xf>
    <xf numFmtId="166" fontId="7" fillId="38" borderId="53" xfId="0" applyNumberFormat="1" applyFont="1" applyFill="1" applyBorder="1" applyAlignment="1">
      <alignment horizontal="center" vertical="center" textRotation="90" wrapText="1"/>
    </xf>
    <xf numFmtId="166" fontId="7" fillId="32" borderId="40" xfId="0" applyNumberFormat="1" applyFont="1" applyFill="1" applyBorder="1" applyAlignment="1">
      <alignment horizontal="center" vertical="center" textRotation="90" wrapText="1"/>
    </xf>
    <xf numFmtId="166" fontId="7" fillId="32" borderId="91" xfId="0" applyNumberFormat="1" applyFont="1" applyFill="1" applyBorder="1" applyAlignment="1">
      <alignment horizontal="center" vertical="center" textRotation="90" wrapText="1"/>
    </xf>
    <xf numFmtId="166" fontId="7" fillId="32" borderId="90" xfId="0" applyNumberFormat="1" applyFont="1" applyFill="1" applyBorder="1" applyAlignment="1">
      <alignment horizontal="center" vertical="center" textRotation="90" wrapText="1"/>
    </xf>
    <xf numFmtId="0" fontId="9" fillId="0" borderId="39" xfId="0" applyNumberFormat="1" applyFont="1" applyFill="1" applyBorder="1" applyAlignment="1">
      <alignment horizontal="left" vertical="center" wrapText="1"/>
    </xf>
    <xf numFmtId="166" fontId="7" fillId="42" borderId="41" xfId="0" applyNumberFormat="1" applyFont="1" applyFill="1" applyBorder="1" applyAlignment="1">
      <alignment horizontal="center" vertical="center" textRotation="90" wrapText="1"/>
    </xf>
    <xf numFmtId="166" fontId="7" fillId="42" borderId="42" xfId="0" applyNumberFormat="1" applyFont="1" applyFill="1" applyBorder="1" applyAlignment="1">
      <alignment horizontal="center" vertical="center" textRotation="90" wrapText="1"/>
    </xf>
    <xf numFmtId="166" fontId="7" fillId="25" borderId="87" xfId="0" applyNumberFormat="1" applyFont="1" applyFill="1" applyBorder="1" applyAlignment="1">
      <alignment horizontal="center" vertical="center" textRotation="90" wrapText="1"/>
    </xf>
    <xf numFmtId="166" fontId="7" fillId="25" borderId="89" xfId="0" applyNumberFormat="1" applyFont="1" applyFill="1" applyBorder="1" applyAlignment="1">
      <alignment horizontal="center" vertical="center" textRotation="90" wrapText="1"/>
    </xf>
    <xf numFmtId="166" fontId="7" fillId="25" borderId="88" xfId="0" applyNumberFormat="1" applyFont="1" applyFill="1" applyBorder="1" applyAlignment="1">
      <alignment horizontal="center" vertical="center" textRotation="90" wrapText="1"/>
    </xf>
    <xf numFmtId="166" fontId="7" fillId="30" borderId="33" xfId="0" applyNumberFormat="1" applyFont="1" applyFill="1" applyBorder="1" applyAlignment="1">
      <alignment horizontal="center" vertical="center" textRotation="90" wrapText="1"/>
    </xf>
    <xf numFmtId="166" fontId="7" fillId="30" borderId="81" xfId="0" applyNumberFormat="1" applyFont="1" applyFill="1" applyBorder="1" applyAlignment="1">
      <alignment horizontal="center" vertical="center" textRotation="90" wrapText="1"/>
    </xf>
    <xf numFmtId="166" fontId="7" fillId="30" borderId="82" xfId="0" applyNumberFormat="1" applyFont="1" applyFill="1" applyBorder="1" applyAlignment="1">
      <alignment horizontal="center" vertical="center" textRotation="90" wrapText="1"/>
    </xf>
    <xf numFmtId="166" fontId="7" fillId="32" borderId="35" xfId="0" applyNumberFormat="1" applyFont="1" applyFill="1" applyBorder="1" applyAlignment="1">
      <alignment horizontal="center" vertical="center" textRotation="90" wrapText="1"/>
    </xf>
    <xf numFmtId="166" fontId="7" fillId="32" borderId="84" xfId="0" applyNumberFormat="1" applyFont="1" applyFill="1" applyBorder="1" applyAlignment="1">
      <alignment horizontal="center" vertical="center" textRotation="90" wrapText="1"/>
    </xf>
    <xf numFmtId="166" fontId="7" fillId="32" borderId="136" xfId="0" applyNumberFormat="1" applyFont="1" applyFill="1" applyBorder="1" applyAlignment="1">
      <alignment horizontal="center" vertical="center" textRotation="90" wrapText="1"/>
    </xf>
    <xf numFmtId="166" fontId="7" fillId="34" borderId="49" xfId="0" applyNumberFormat="1" applyFont="1" applyFill="1" applyBorder="1" applyAlignment="1">
      <alignment horizontal="center" vertical="center" textRotation="90" wrapText="1"/>
    </xf>
    <xf numFmtId="166" fontId="7" fillId="34" borderId="85" xfId="0" applyNumberFormat="1" applyFont="1" applyFill="1" applyBorder="1" applyAlignment="1">
      <alignment horizontal="center" vertical="center" textRotation="90" wrapText="1"/>
    </xf>
    <xf numFmtId="166" fontId="7" fillId="6" borderId="19" xfId="0" applyNumberFormat="1" applyFont="1" applyFill="1" applyBorder="1" applyAlignment="1">
      <alignment horizontal="center" vertical="center" textRotation="90" wrapText="1"/>
    </xf>
    <xf numFmtId="166" fontId="7" fillId="6" borderId="80" xfId="0" applyNumberFormat="1" applyFont="1" applyFill="1" applyBorder="1" applyAlignment="1">
      <alignment horizontal="center" vertical="center" textRotation="90" wrapText="1"/>
    </xf>
    <xf numFmtId="166" fontId="7" fillId="6" borderId="37" xfId="0" applyNumberFormat="1" applyFont="1" applyFill="1" applyBorder="1" applyAlignment="1">
      <alignment horizontal="center" vertical="center" textRotation="90" wrapText="1"/>
    </xf>
    <xf numFmtId="166" fontId="7" fillId="16" borderId="67" xfId="0" applyNumberFormat="1" applyFont="1" applyFill="1" applyBorder="1" applyAlignment="1">
      <alignment horizontal="center" vertical="center" textRotation="90" wrapText="1"/>
    </xf>
    <xf numFmtId="166" fontId="7" fillId="42" borderId="43" xfId="0" applyNumberFormat="1" applyFont="1" applyFill="1" applyBorder="1" applyAlignment="1">
      <alignment horizontal="center" vertical="center" textRotation="90" wrapText="1"/>
    </xf>
    <xf numFmtId="166" fontId="7" fillId="27" borderId="75" xfId="0" applyNumberFormat="1" applyFont="1" applyFill="1" applyBorder="1" applyAlignment="1">
      <alignment horizontal="center" vertical="center" textRotation="90" wrapText="1"/>
    </xf>
    <xf numFmtId="166" fontId="7" fillId="27" borderId="135" xfId="0" applyNumberFormat="1" applyFont="1" applyFill="1" applyBorder="1" applyAlignment="1">
      <alignment horizontal="center" vertical="center" textRotation="90" wrapText="1"/>
    </xf>
    <xf numFmtId="166" fontId="7" fillId="27" borderId="74" xfId="0" applyNumberFormat="1" applyFont="1" applyFill="1" applyBorder="1" applyAlignment="1">
      <alignment horizontal="center" vertical="center" textRotation="90" wrapText="1"/>
    </xf>
    <xf numFmtId="3" fontId="5" fillId="0" borderId="117" xfId="0" applyNumberFormat="1" applyFont="1" applyFill="1" applyBorder="1" applyAlignment="1">
      <alignment horizontal="center" vertical="center"/>
    </xf>
    <xf numFmtId="3" fontId="7" fillId="46" borderId="140" xfId="0" applyNumberFormat="1" applyFont="1" applyFill="1" applyBorder="1" applyAlignment="1">
      <alignment horizontal="right" vertical="center"/>
    </xf>
    <xf numFmtId="173" fontId="7" fillId="46" borderId="140" xfId="10" applyNumberFormat="1" applyFont="1" applyFill="1" applyBorder="1" applyAlignment="1">
      <alignment horizontal="right" vertical="center"/>
    </xf>
    <xf numFmtId="3" fontId="7" fillId="4" borderId="143" xfId="0" applyNumberFormat="1" applyFont="1" applyFill="1" applyBorder="1" applyAlignment="1">
      <alignment horizontal="right" vertical="center"/>
    </xf>
    <xf numFmtId="3" fontId="7" fillId="5" borderId="143" xfId="0" applyNumberFormat="1" applyFont="1" applyFill="1" applyBorder="1" applyAlignment="1">
      <alignment horizontal="right" vertical="center"/>
    </xf>
    <xf numFmtId="173" fontId="7" fillId="4" borderId="143" xfId="10" applyNumberFormat="1" applyFont="1" applyFill="1" applyBorder="1" applyAlignment="1">
      <alignment horizontal="right" vertical="center"/>
    </xf>
    <xf numFmtId="173" fontId="7" fillId="5" borderId="143" xfId="10" applyNumberFormat="1" applyFont="1" applyFill="1" applyBorder="1" applyAlignment="1">
      <alignment horizontal="right" vertical="center"/>
    </xf>
    <xf numFmtId="3" fontId="7" fillId="6" borderId="143" xfId="0" applyNumberFormat="1" applyFont="1" applyFill="1" applyBorder="1" applyAlignment="1">
      <alignment horizontal="right" vertical="center"/>
    </xf>
    <xf numFmtId="3" fontId="9" fillId="0" borderId="143" xfId="0" applyNumberFormat="1" applyFont="1" applyFill="1" applyBorder="1" applyAlignment="1">
      <alignment horizontal="right" vertical="center"/>
    </xf>
    <xf numFmtId="173" fontId="7" fillId="6" borderId="143" xfId="10" applyNumberFormat="1" applyFont="1" applyFill="1" applyBorder="1" applyAlignment="1">
      <alignment horizontal="right" vertical="center"/>
    </xf>
    <xf numFmtId="173" fontId="9" fillId="0" borderId="143" xfId="10" applyNumberFormat="1" applyFont="1" applyFill="1" applyBorder="1" applyAlignment="1">
      <alignment horizontal="right" vertical="center"/>
    </xf>
    <xf numFmtId="3" fontId="7" fillId="21" borderId="155" xfId="0" applyNumberFormat="1" applyFont="1" applyFill="1" applyBorder="1" applyAlignment="1">
      <alignment horizontal="right" vertical="center"/>
    </xf>
    <xf numFmtId="3" fontId="7" fillId="47" borderId="124" xfId="0" applyNumberFormat="1" applyFont="1" applyFill="1" applyBorder="1" applyAlignment="1">
      <alignment horizontal="right" vertical="center"/>
    </xf>
    <xf numFmtId="173" fontId="7" fillId="47" borderId="124" xfId="10" applyNumberFormat="1" applyFont="1" applyFill="1" applyBorder="1" applyAlignment="1">
      <alignment horizontal="right" vertical="center"/>
    </xf>
    <xf numFmtId="173" fontId="7" fillId="21" borderId="155" xfId="10" applyNumberFormat="1" applyFont="1" applyFill="1" applyBorder="1" applyAlignment="1">
      <alignment horizontal="right" vertical="center"/>
    </xf>
    <xf numFmtId="3" fontId="9" fillId="0" borderId="145" xfId="0" applyNumberFormat="1" applyFont="1" applyFill="1" applyBorder="1" applyAlignment="1">
      <alignment horizontal="right" vertical="center"/>
    </xf>
    <xf numFmtId="3" fontId="9" fillId="0" borderId="145" xfId="0" applyNumberFormat="1" applyFont="1" applyFill="1" applyBorder="1" applyAlignment="1">
      <alignment horizontal="left" vertical="center" wrapText="1"/>
    </xf>
    <xf numFmtId="173" fontId="7" fillId="21" borderId="145" xfId="10" applyNumberFormat="1" applyFont="1" applyFill="1" applyBorder="1" applyAlignment="1">
      <alignment horizontal="right" vertical="center"/>
    </xf>
    <xf numFmtId="9" fontId="9" fillId="0" borderId="41" xfId="9" applyFont="1" applyFill="1" applyBorder="1" applyAlignment="1">
      <alignment horizontal="right" vertical="center"/>
    </xf>
    <xf numFmtId="4" fontId="9" fillId="0" borderId="41" xfId="9" applyNumberFormat="1" applyFont="1" applyFill="1" applyBorder="1" applyAlignment="1">
      <alignment horizontal="right" vertical="center"/>
    </xf>
    <xf numFmtId="0" fontId="9" fillId="2" borderId="19" xfId="0" applyNumberFormat="1" applyFont="1" applyFill="1" applyBorder="1" applyAlignment="1">
      <alignment horizontal="justify" vertical="center" wrapText="1"/>
    </xf>
    <xf numFmtId="166" fontId="9" fillId="0" borderId="19" xfId="0" applyNumberFormat="1" applyFont="1" applyFill="1" applyBorder="1" applyAlignment="1">
      <alignment horizontal="right" vertical="center" wrapText="1"/>
    </xf>
    <xf numFmtId="167" fontId="9" fillId="0" borderId="19" xfId="0" applyNumberFormat="1" applyFont="1" applyFill="1" applyBorder="1" applyAlignment="1">
      <alignment horizontal="right" vertical="center" wrapText="1"/>
    </xf>
    <xf numFmtId="166" fontId="9" fillId="0" borderId="19" xfId="0" applyNumberFormat="1" applyFont="1" applyFill="1" applyBorder="1" applyAlignment="1">
      <alignment horizontal="left" vertical="center" wrapText="1"/>
    </xf>
    <xf numFmtId="166" fontId="9" fillId="0" borderId="19" xfId="0" applyNumberFormat="1" applyFont="1" applyFill="1" applyBorder="1" applyAlignment="1">
      <alignment horizontal="justify" vertical="center" wrapText="1"/>
    </xf>
    <xf numFmtId="173" fontId="9" fillId="0" borderId="19" xfId="10" applyNumberFormat="1" applyFont="1" applyFill="1" applyBorder="1" applyAlignment="1">
      <alignment horizontal="right" vertical="center"/>
    </xf>
    <xf numFmtId="166" fontId="9" fillId="0" borderId="129" xfId="0" applyNumberFormat="1" applyFont="1" applyFill="1" applyBorder="1" applyAlignment="1">
      <alignment horizontal="left" vertical="center" wrapText="1"/>
    </xf>
    <xf numFmtId="166" fontId="9" fillId="0" borderId="129" xfId="0" applyNumberFormat="1" applyFont="1" applyFill="1" applyBorder="1" applyAlignment="1">
      <alignment horizontal="justify" vertical="center" wrapText="1"/>
    </xf>
    <xf numFmtId="0" fontId="9" fillId="0" borderId="129" xfId="0" applyNumberFormat="1" applyFont="1" applyFill="1" applyBorder="1" applyAlignment="1">
      <alignment horizontal="left" vertical="center" wrapText="1"/>
    </xf>
    <xf numFmtId="3" fontId="10" fillId="0" borderId="129" xfId="0" applyNumberFormat="1" applyFont="1" applyBorder="1" applyAlignment="1">
      <alignment horizontal="right"/>
    </xf>
    <xf numFmtId="3" fontId="9" fillId="0" borderId="129" xfId="0" applyNumberFormat="1" applyFont="1" applyFill="1" applyBorder="1" applyAlignment="1">
      <alignment horizontal="center" vertical="center"/>
    </xf>
    <xf numFmtId="173" fontId="9" fillId="0" borderId="129" xfId="10" applyNumberFormat="1" applyFont="1" applyFill="1" applyBorder="1" applyAlignment="1">
      <alignment horizontal="right" vertical="center"/>
    </xf>
    <xf numFmtId="166" fontId="7" fillId="5" borderId="37" xfId="0" applyNumberFormat="1" applyFont="1" applyFill="1" applyBorder="1" applyAlignment="1">
      <alignment horizontal="left" vertical="center" wrapText="1"/>
    </xf>
    <xf numFmtId="166" fontId="7" fillId="5" borderId="37" xfId="0" applyNumberFormat="1" applyFont="1" applyFill="1" applyBorder="1" applyAlignment="1">
      <alignment horizontal="justify" vertical="center" wrapText="1"/>
    </xf>
    <xf numFmtId="0" fontId="7" fillId="5" borderId="37" xfId="0" applyNumberFormat="1" applyFont="1" applyFill="1" applyBorder="1" applyAlignment="1">
      <alignment horizontal="left" vertical="center" wrapText="1"/>
    </xf>
    <xf numFmtId="166" fontId="7" fillId="5" borderId="37" xfId="0" applyNumberFormat="1" applyFont="1" applyFill="1" applyBorder="1" applyAlignment="1">
      <alignment horizontal="right" vertical="center" wrapText="1"/>
    </xf>
    <xf numFmtId="3" fontId="7" fillId="5" borderId="37" xfId="0" applyNumberFormat="1" applyFont="1" applyFill="1" applyBorder="1" applyAlignment="1">
      <alignment horizontal="center" vertical="center"/>
    </xf>
    <xf numFmtId="173" fontId="7" fillId="5" borderId="37" xfId="10" applyNumberFormat="1" applyFont="1" applyFill="1" applyBorder="1" applyAlignment="1">
      <alignment horizontal="right" vertical="center"/>
    </xf>
    <xf numFmtId="166" fontId="7" fillId="5" borderId="37" xfId="1" applyNumberFormat="1" applyFont="1" applyFill="1" applyBorder="1" applyAlignment="1">
      <alignment horizontal="right" vertical="center" wrapText="1"/>
    </xf>
    <xf numFmtId="166" fontId="9" fillId="8" borderId="80" xfId="0" applyNumberFormat="1" applyFont="1" applyFill="1" applyBorder="1" applyAlignment="1">
      <alignment horizontal="left" vertical="center" wrapText="1"/>
    </xf>
    <xf numFmtId="166" fontId="9" fillId="8" borderId="80" xfId="0" applyNumberFormat="1" applyFont="1" applyFill="1" applyBorder="1" applyAlignment="1">
      <alignment horizontal="justify" vertical="center" wrapText="1"/>
    </xf>
    <xf numFmtId="0" fontId="9" fillId="8" borderId="80" xfId="0" applyNumberFormat="1" applyFont="1" applyFill="1" applyBorder="1" applyAlignment="1">
      <alignment horizontal="left" vertical="center" wrapText="1"/>
    </xf>
    <xf numFmtId="0" fontId="9" fillId="8" borderId="80" xfId="0" applyNumberFormat="1" applyFont="1" applyFill="1" applyBorder="1" applyAlignment="1">
      <alignment horizontal="right" vertical="center" wrapText="1"/>
    </xf>
    <xf numFmtId="9" fontId="9" fillId="8" borderId="80" xfId="9" applyFont="1" applyFill="1" applyBorder="1" applyAlignment="1">
      <alignment horizontal="center" vertical="center"/>
    </xf>
    <xf numFmtId="173" fontId="9" fillId="8" borderId="80" xfId="10" applyNumberFormat="1" applyFont="1" applyFill="1" applyBorder="1" applyAlignment="1">
      <alignment horizontal="right" vertical="center"/>
    </xf>
    <xf numFmtId="166" fontId="9" fillId="8" borderId="80" xfId="1" applyNumberFormat="1" applyFont="1" applyFill="1" applyBorder="1" applyAlignment="1">
      <alignment horizontal="center" vertical="center" wrapText="1"/>
    </xf>
    <xf numFmtId="166" fontId="7" fillId="4" borderId="37" xfId="0" applyNumberFormat="1" applyFont="1" applyFill="1" applyBorder="1" applyAlignment="1">
      <alignment horizontal="left" vertical="center" wrapText="1"/>
    </xf>
    <xf numFmtId="166" fontId="7" fillId="4" borderId="37" xfId="0" applyNumberFormat="1" applyFont="1" applyFill="1" applyBorder="1" applyAlignment="1">
      <alignment horizontal="justify" vertical="center" wrapText="1"/>
    </xf>
    <xf numFmtId="0" fontId="7" fillId="4" borderId="37" xfId="0" applyNumberFormat="1" applyFont="1" applyFill="1" applyBorder="1" applyAlignment="1">
      <alignment horizontal="left" vertical="center" wrapText="1"/>
    </xf>
    <xf numFmtId="166" fontId="7" fillId="4" borderId="37" xfId="0" applyNumberFormat="1" applyFont="1" applyFill="1" applyBorder="1" applyAlignment="1">
      <alignment horizontal="right" vertical="center" wrapText="1"/>
    </xf>
    <xf numFmtId="3" fontId="7" fillId="4" borderId="37" xfId="0" applyNumberFormat="1" applyFont="1" applyFill="1" applyBorder="1" applyAlignment="1">
      <alignment horizontal="center" vertical="center"/>
    </xf>
    <xf numFmtId="173" fontId="7" fillId="4" borderId="37" xfId="10" applyNumberFormat="1" applyFont="1" applyFill="1" applyBorder="1" applyAlignment="1">
      <alignment horizontal="right" vertical="center"/>
    </xf>
    <xf numFmtId="166" fontId="7" fillId="14" borderId="43" xfId="0" applyNumberFormat="1" applyFont="1" applyFill="1" applyBorder="1" applyAlignment="1">
      <alignment horizontal="left" vertical="center" wrapText="1"/>
    </xf>
    <xf numFmtId="166" fontId="7" fillId="14" borderId="43" xfId="0" applyNumberFormat="1" applyFont="1" applyFill="1" applyBorder="1" applyAlignment="1">
      <alignment horizontal="justify" vertical="center" wrapText="1"/>
    </xf>
    <xf numFmtId="0" fontId="7" fillId="14" borderId="43" xfId="0" applyNumberFormat="1" applyFont="1" applyFill="1" applyBorder="1" applyAlignment="1">
      <alignment horizontal="left" vertical="center" wrapText="1"/>
    </xf>
    <xf numFmtId="166" fontId="7" fillId="14" borderId="43" xfId="0" applyNumberFormat="1" applyFont="1" applyFill="1" applyBorder="1" applyAlignment="1">
      <alignment horizontal="right" vertical="center" wrapText="1"/>
    </xf>
    <xf numFmtId="3" fontId="7" fillId="14" borderId="43" xfId="0" applyNumberFormat="1" applyFont="1" applyFill="1" applyBorder="1" applyAlignment="1">
      <alignment horizontal="center" vertical="center"/>
    </xf>
    <xf numFmtId="166" fontId="7" fillId="14" borderId="43" xfId="1" applyNumberFormat="1" applyFont="1" applyFill="1" applyBorder="1" applyAlignment="1">
      <alignment horizontal="right" vertical="center" wrapText="1"/>
    </xf>
    <xf numFmtId="3" fontId="5" fillId="0" borderId="160" xfId="0" applyNumberFormat="1" applyFont="1" applyFill="1" applyBorder="1" applyAlignment="1">
      <alignment vertical="center"/>
    </xf>
    <xf numFmtId="3" fontId="5" fillId="0" borderId="161" xfId="0" applyNumberFormat="1" applyFont="1" applyFill="1" applyBorder="1" applyAlignment="1">
      <alignment vertical="center"/>
    </xf>
    <xf numFmtId="0" fontId="3" fillId="0" borderId="3" xfId="0" applyFont="1" applyFill="1" applyBorder="1" applyAlignment="1">
      <alignment vertical="center"/>
    </xf>
    <xf numFmtId="3" fontId="9" fillId="0" borderId="46" xfId="0" applyNumberFormat="1" applyFont="1" applyFill="1" applyBorder="1" applyAlignment="1">
      <alignment horizontal="right" vertical="center"/>
    </xf>
    <xf numFmtId="3" fontId="7" fillId="12" borderId="0" xfId="0" applyNumberFormat="1" applyFont="1" applyFill="1" applyBorder="1" applyAlignment="1">
      <alignment horizontal="right" vertical="center"/>
    </xf>
    <xf numFmtId="3" fontId="9" fillId="0" borderId="38" xfId="0" applyNumberFormat="1" applyFont="1" applyFill="1" applyBorder="1" applyAlignment="1">
      <alignment horizontal="right" vertical="center"/>
    </xf>
    <xf numFmtId="3" fontId="9" fillId="0" borderId="52" xfId="0" applyNumberFormat="1" applyFont="1" applyFill="1" applyBorder="1" applyAlignment="1">
      <alignment horizontal="right" vertical="center"/>
    </xf>
    <xf numFmtId="3" fontId="9" fillId="0" borderId="53" xfId="0" applyNumberFormat="1" applyFont="1" applyFill="1" applyBorder="1" applyAlignment="1">
      <alignment horizontal="right" vertical="center"/>
    </xf>
    <xf numFmtId="3" fontId="9" fillId="2" borderId="38" xfId="0" applyNumberFormat="1" applyFont="1" applyFill="1" applyBorder="1" applyAlignment="1">
      <alignment horizontal="right" vertical="center"/>
    </xf>
    <xf numFmtId="3" fontId="9" fillId="2" borderId="52" xfId="0" applyNumberFormat="1" applyFont="1" applyFill="1" applyBorder="1" applyAlignment="1">
      <alignment horizontal="right" vertical="center"/>
    </xf>
    <xf numFmtId="173" fontId="7" fillId="42" borderId="64" xfId="10" applyNumberFormat="1" applyFont="1" applyFill="1" applyBorder="1" applyAlignment="1">
      <alignment horizontal="right" vertical="center"/>
    </xf>
    <xf numFmtId="173" fontId="7" fillId="0" borderId="41" xfId="10" applyNumberFormat="1" applyFont="1" applyFill="1" applyBorder="1" applyAlignment="1">
      <alignment horizontal="right" vertical="center"/>
    </xf>
    <xf numFmtId="173" fontId="7" fillId="0" borderId="42" xfId="10" applyNumberFormat="1" applyFont="1" applyFill="1" applyBorder="1" applyAlignment="1">
      <alignment horizontal="right" vertical="center"/>
    </xf>
    <xf numFmtId="173" fontId="7" fillId="0" borderId="43" xfId="10" applyNumberFormat="1" applyFont="1" applyFill="1" applyBorder="1" applyAlignment="1">
      <alignment horizontal="right" vertical="center"/>
    </xf>
    <xf numFmtId="173" fontId="7" fillId="0" borderId="63" xfId="10" applyNumberFormat="1" applyFont="1" applyFill="1" applyBorder="1" applyAlignment="1">
      <alignment horizontal="right" vertical="center"/>
    </xf>
    <xf numFmtId="173" fontId="9" fillId="0" borderId="42" xfId="10" applyNumberFormat="1" applyFont="1" applyFill="1" applyBorder="1" applyAlignment="1">
      <alignment horizontal="right" vertical="center"/>
    </xf>
    <xf numFmtId="173" fontId="9" fillId="0" borderId="43" xfId="10" applyNumberFormat="1" applyFont="1" applyFill="1" applyBorder="1" applyAlignment="1">
      <alignment horizontal="right" vertical="center"/>
    </xf>
    <xf numFmtId="173" fontId="9" fillId="0" borderId="80" xfId="10" applyNumberFormat="1" applyFont="1" applyFill="1" applyBorder="1" applyAlignment="1">
      <alignment horizontal="right" vertical="center"/>
    </xf>
    <xf numFmtId="173" fontId="9" fillId="0" borderId="54" xfId="10" applyNumberFormat="1" applyFont="1" applyFill="1" applyBorder="1" applyAlignment="1">
      <alignment horizontal="right" vertical="center"/>
    </xf>
    <xf numFmtId="173" fontId="9" fillId="0" borderId="55" xfId="10" applyNumberFormat="1" applyFont="1" applyFill="1" applyBorder="1" applyAlignment="1">
      <alignment horizontal="right" vertical="center"/>
    </xf>
    <xf numFmtId="173" fontId="9" fillId="0" borderId="75" xfId="10" applyNumberFormat="1" applyFont="1" applyFill="1" applyBorder="1" applyAlignment="1">
      <alignment horizontal="right" vertical="center"/>
    </xf>
    <xf numFmtId="173" fontId="9" fillId="0" borderId="74" xfId="10" applyNumberFormat="1" applyFont="1" applyFill="1" applyBorder="1" applyAlignment="1">
      <alignment horizontal="right" vertical="center"/>
    </xf>
    <xf numFmtId="173" fontId="9" fillId="0" borderId="49" xfId="10" applyNumberFormat="1" applyFont="1" applyFill="1" applyBorder="1" applyAlignment="1">
      <alignment horizontal="right" vertical="center"/>
    </xf>
    <xf numFmtId="173" fontId="9" fillId="0" borderId="85" xfId="10" applyNumberFormat="1" applyFont="1" applyFill="1" applyBorder="1" applyAlignment="1">
      <alignment horizontal="right" vertical="center"/>
    </xf>
    <xf numFmtId="3" fontId="5" fillId="0" borderId="165" xfId="0" applyNumberFormat="1" applyFont="1" applyFill="1" applyBorder="1" applyAlignment="1">
      <alignment vertical="center"/>
    </xf>
    <xf numFmtId="3" fontId="7" fillId="50" borderId="156" xfId="0" applyNumberFormat="1" applyFont="1" applyFill="1" applyBorder="1" applyAlignment="1">
      <alignment vertical="center" wrapText="1"/>
    </xf>
    <xf numFmtId="166" fontId="7" fillId="44" borderId="166" xfId="0" applyNumberFormat="1" applyFont="1" applyFill="1" applyBorder="1" applyAlignment="1">
      <alignment horizontal="left" vertical="center" wrapText="1"/>
    </xf>
    <xf numFmtId="166" fontId="7" fillId="10" borderId="167" xfId="0" applyNumberFormat="1" applyFont="1" applyFill="1" applyBorder="1" applyAlignment="1">
      <alignment horizontal="left" vertical="center" wrapText="1"/>
    </xf>
    <xf numFmtId="166" fontId="7" fillId="11" borderId="167" xfId="0" applyNumberFormat="1" applyFont="1" applyFill="1" applyBorder="1" applyAlignment="1">
      <alignment horizontal="left" vertical="center" wrapText="1"/>
    </xf>
    <xf numFmtId="3" fontId="7" fillId="50" borderId="156" xfId="0" applyNumberFormat="1" applyFont="1" applyFill="1" applyBorder="1" applyAlignment="1">
      <alignment horizontal="center" vertical="center" wrapText="1"/>
    </xf>
    <xf numFmtId="3" fontId="9" fillId="0" borderId="19" xfId="0" applyNumberFormat="1" applyFont="1" applyFill="1" applyBorder="1" applyAlignment="1">
      <alignment horizontal="center" vertical="center"/>
    </xf>
    <xf numFmtId="3" fontId="7" fillId="46" borderId="156" xfId="0" applyNumberFormat="1" applyFont="1" applyFill="1" applyBorder="1" applyAlignment="1">
      <alignment horizontal="center" vertical="center"/>
    </xf>
    <xf numFmtId="173" fontId="22" fillId="46" borderId="156" xfId="10" applyNumberFormat="1" applyFont="1" applyFill="1" applyBorder="1" applyAlignment="1">
      <alignment horizontal="right" vertical="center"/>
    </xf>
    <xf numFmtId="173" fontId="7" fillId="46" borderId="156" xfId="10" applyNumberFormat="1" applyFont="1" applyFill="1" applyBorder="1" applyAlignment="1">
      <alignment horizontal="right" vertical="center"/>
    </xf>
    <xf numFmtId="166" fontId="7" fillId="46" borderId="156" xfId="1" applyNumberFormat="1" applyFont="1" applyFill="1" applyBorder="1" applyAlignment="1">
      <alignment horizontal="right" vertical="center" wrapText="1"/>
    </xf>
    <xf numFmtId="3" fontId="7" fillId="4" borderId="156" xfId="0" applyNumberFormat="1" applyFont="1" applyFill="1" applyBorder="1" applyAlignment="1">
      <alignment horizontal="center" vertical="center"/>
    </xf>
    <xf numFmtId="173" fontId="7" fillId="4" borderId="156" xfId="10" applyNumberFormat="1" applyFont="1" applyFill="1" applyBorder="1" applyAlignment="1">
      <alignment horizontal="right" vertical="center"/>
    </xf>
    <xf numFmtId="3" fontId="7" fillId="5" borderId="156" xfId="0" applyNumberFormat="1" applyFont="1" applyFill="1" applyBorder="1" applyAlignment="1">
      <alignment horizontal="center" vertical="center"/>
    </xf>
    <xf numFmtId="173" fontId="7" fillId="5" borderId="156" xfId="10" applyNumberFormat="1" applyFont="1" applyFill="1" applyBorder="1" applyAlignment="1">
      <alignment horizontal="right" vertical="center"/>
    </xf>
    <xf numFmtId="166" fontId="7" fillId="4" borderId="156" xfId="1" applyNumberFormat="1" applyFont="1" applyFill="1" applyBorder="1" applyAlignment="1">
      <alignment horizontal="right" vertical="center" wrapText="1"/>
    </xf>
    <xf numFmtId="166" fontId="7" fillId="5" borderId="156" xfId="1" applyNumberFormat="1" applyFont="1" applyFill="1" applyBorder="1" applyAlignment="1">
      <alignment horizontal="right" vertical="center" wrapText="1"/>
    </xf>
    <xf numFmtId="166" fontId="6" fillId="6" borderId="156" xfId="0" applyNumberFormat="1" applyFont="1" applyFill="1" applyBorder="1" applyAlignment="1">
      <alignment horizontal="left" vertical="center" wrapText="1"/>
    </xf>
    <xf numFmtId="166" fontId="6" fillId="6" borderId="156" xfId="0" applyNumberFormat="1" applyFont="1" applyFill="1" applyBorder="1" applyAlignment="1">
      <alignment vertical="center" wrapText="1"/>
    </xf>
    <xf numFmtId="0" fontId="7" fillId="6" borderId="156" xfId="0" applyNumberFormat="1" applyFont="1" applyFill="1" applyBorder="1" applyAlignment="1">
      <alignment horizontal="left" vertical="center" wrapText="1"/>
    </xf>
    <xf numFmtId="9" fontId="7" fillId="6" borderId="156" xfId="9" applyFont="1" applyFill="1" applyBorder="1" applyAlignment="1">
      <alignment horizontal="right" vertical="center"/>
    </xf>
    <xf numFmtId="0" fontId="9" fillId="0" borderId="156" xfId="0" applyNumberFormat="1" applyFont="1" applyFill="1" applyBorder="1" applyAlignment="1">
      <alignment horizontal="left" vertical="center" wrapText="1"/>
    </xf>
    <xf numFmtId="0" fontId="9" fillId="0" borderId="156" xfId="0" applyNumberFormat="1" applyFont="1" applyFill="1" applyBorder="1" applyAlignment="1">
      <alignment horizontal="center" vertical="center" wrapText="1"/>
    </xf>
    <xf numFmtId="3" fontId="7" fillId="6" borderId="156" xfId="0" applyNumberFormat="1" applyFont="1" applyFill="1" applyBorder="1" applyAlignment="1">
      <alignment horizontal="center" vertical="center"/>
    </xf>
    <xf numFmtId="173" fontId="7" fillId="6" borderId="156" xfId="10" applyNumberFormat="1" applyFont="1" applyFill="1" applyBorder="1" applyAlignment="1">
      <alignment horizontal="right" vertical="center"/>
    </xf>
    <xf numFmtId="0" fontId="9" fillId="0" borderId="156" xfId="0" applyNumberFormat="1" applyFont="1" applyFill="1" applyBorder="1" applyAlignment="1">
      <alignment vertical="center" wrapText="1"/>
    </xf>
    <xf numFmtId="173" fontId="9" fillId="0" borderId="156" xfId="10" applyNumberFormat="1" applyFont="1" applyFill="1" applyBorder="1" applyAlignment="1">
      <alignment vertical="center"/>
    </xf>
    <xf numFmtId="164" fontId="9" fillId="0" borderId="156" xfId="10" applyFont="1" applyFill="1" applyBorder="1" applyAlignment="1">
      <alignment vertical="center" wrapText="1"/>
    </xf>
    <xf numFmtId="49" fontId="1" fillId="0" borderId="156" xfId="0" applyNumberFormat="1" applyFont="1" applyFill="1" applyBorder="1" applyAlignment="1">
      <alignment horizontal="center" vertical="center"/>
    </xf>
    <xf numFmtId="166" fontId="7" fillId="6" borderId="156" xfId="1" applyNumberFormat="1" applyFont="1" applyFill="1" applyBorder="1" applyAlignment="1">
      <alignment horizontal="right" vertical="center" wrapText="1"/>
    </xf>
    <xf numFmtId="173" fontId="9" fillId="0" borderId="156" xfId="10" applyNumberFormat="1" applyFont="1" applyFill="1" applyBorder="1" applyAlignment="1">
      <alignment horizontal="right" vertical="center"/>
    </xf>
    <xf numFmtId="166" fontId="22" fillId="46" borderId="156" xfId="0" applyNumberFormat="1" applyFont="1" applyFill="1" applyBorder="1" applyAlignment="1">
      <alignment horizontal="left" vertical="center" wrapText="1"/>
    </xf>
    <xf numFmtId="0" fontId="7" fillId="5" borderId="156" xfId="0" applyFont="1" applyFill="1" applyBorder="1" applyAlignment="1">
      <alignment vertical="center"/>
    </xf>
    <xf numFmtId="0" fontId="7" fillId="5" borderId="156" xfId="0" applyFont="1" applyFill="1" applyBorder="1"/>
    <xf numFmtId="166" fontId="7" fillId="5" borderId="156" xfId="0" applyNumberFormat="1" applyFont="1" applyFill="1" applyBorder="1" applyAlignment="1">
      <alignment horizontal="right" vertical="center" wrapText="1"/>
    </xf>
    <xf numFmtId="166" fontId="22" fillId="5" borderId="156" xfId="0" applyNumberFormat="1" applyFont="1" applyFill="1" applyBorder="1" applyAlignment="1">
      <alignment horizontal="left" vertical="center" wrapText="1"/>
    </xf>
    <xf numFmtId="166" fontId="7" fillId="2" borderId="156" xfId="0" applyNumberFormat="1" applyFont="1" applyFill="1" applyBorder="1" applyAlignment="1">
      <alignment vertical="center" wrapText="1"/>
    </xf>
    <xf numFmtId="166" fontId="7" fillId="52" borderId="156" xfId="0" applyNumberFormat="1" applyFont="1" applyFill="1" applyBorder="1" applyAlignment="1">
      <alignment horizontal="justify" vertical="center" wrapText="1"/>
    </xf>
    <xf numFmtId="0" fontId="9" fillId="2" borderId="156" xfId="0" applyNumberFormat="1" applyFont="1" applyFill="1" applyBorder="1" applyAlignment="1">
      <alignment horizontal="left" vertical="top" wrapText="1"/>
    </xf>
    <xf numFmtId="3" fontId="9" fillId="0" borderId="156" xfId="0" applyNumberFormat="1" applyFont="1" applyFill="1" applyBorder="1" applyAlignment="1">
      <alignment horizontal="center" vertical="center"/>
    </xf>
    <xf numFmtId="0" fontId="7" fillId="52" borderId="156" xfId="0" applyNumberFormat="1" applyFont="1" applyFill="1" applyBorder="1" applyAlignment="1">
      <alignment horizontal="left" vertical="center" wrapText="1"/>
    </xf>
    <xf numFmtId="166" fontId="7" fillId="52" borderId="156" xfId="0" applyNumberFormat="1" applyFont="1" applyFill="1" applyBorder="1" applyAlignment="1">
      <alignment horizontal="center" vertical="center" wrapText="1"/>
    </xf>
    <xf numFmtId="0" fontId="7" fillId="0" borderId="156" xfId="0" applyNumberFormat="1" applyFont="1" applyFill="1" applyBorder="1" applyAlignment="1">
      <alignment horizontal="left" vertical="center" wrapText="1"/>
    </xf>
    <xf numFmtId="173" fontId="7" fillId="51" borderId="156" xfId="10" applyNumberFormat="1" applyFont="1" applyFill="1" applyBorder="1" applyAlignment="1">
      <alignment horizontal="right" vertical="center"/>
    </xf>
    <xf numFmtId="3" fontId="7" fillId="52" borderId="156" xfId="0" applyNumberFormat="1" applyFont="1" applyFill="1" applyBorder="1" applyAlignment="1">
      <alignment horizontal="center" vertical="center"/>
    </xf>
    <xf numFmtId="3" fontId="9" fillId="0" borderId="156" xfId="0" applyNumberFormat="1" applyFont="1" applyFill="1" applyBorder="1" applyAlignment="1">
      <alignment horizontal="center" vertical="center" wrapText="1"/>
    </xf>
    <xf numFmtId="49" fontId="3" fillId="0" borderId="156" xfId="0" applyNumberFormat="1" applyFont="1" applyFill="1" applyBorder="1" applyAlignment="1">
      <alignment horizontal="center" vertical="center"/>
    </xf>
    <xf numFmtId="166" fontId="22" fillId="46" borderId="156" xfId="0" applyNumberFormat="1" applyFont="1" applyFill="1" applyBorder="1" applyAlignment="1">
      <alignment horizontal="justify" vertical="center" wrapText="1"/>
    </xf>
    <xf numFmtId="166" fontId="7" fillId="51" borderId="156" xfId="0" applyNumberFormat="1" applyFont="1" applyFill="1" applyBorder="1" applyAlignment="1">
      <alignment horizontal="left" vertical="center" wrapText="1"/>
    </xf>
    <xf numFmtId="0" fontId="7" fillId="51" borderId="156" xfId="0" applyFont="1" applyFill="1" applyBorder="1" applyAlignment="1">
      <alignment wrapText="1"/>
    </xf>
    <xf numFmtId="0" fontId="7" fillId="51" borderId="156" xfId="0" applyNumberFormat="1" applyFont="1" applyFill="1" applyBorder="1" applyAlignment="1">
      <alignment horizontal="left" vertical="center" wrapText="1"/>
    </xf>
    <xf numFmtId="3" fontId="7" fillId="51" borderId="156" xfId="0" applyNumberFormat="1" applyFont="1" applyFill="1" applyBorder="1" applyAlignment="1">
      <alignment horizontal="center" vertical="center"/>
    </xf>
    <xf numFmtId="173" fontId="7" fillId="52" borderId="156" xfId="10" applyNumberFormat="1" applyFont="1" applyFill="1" applyBorder="1" applyAlignment="1">
      <alignment horizontal="right" vertical="center"/>
    </xf>
    <xf numFmtId="166" fontId="7" fillId="2" borderId="156" xfId="0" applyNumberFormat="1" applyFont="1" applyFill="1" applyBorder="1" applyAlignment="1">
      <alignment horizontal="center" vertical="center" textRotation="45" wrapText="1"/>
    </xf>
    <xf numFmtId="166" fontId="8" fillId="50" borderId="0" xfId="0" applyNumberFormat="1" applyFont="1" applyFill="1" applyBorder="1" applyAlignment="1">
      <alignment horizontal="center" vertical="center" textRotation="45" wrapText="1"/>
    </xf>
    <xf numFmtId="0" fontId="7" fillId="6" borderId="156" xfId="0" applyNumberFormat="1" applyFont="1" applyFill="1" applyBorder="1" applyAlignment="1">
      <alignment horizontal="justify" vertical="center" wrapText="1"/>
    </xf>
    <xf numFmtId="0" fontId="9" fillId="0" borderId="156" xfId="0" applyNumberFormat="1" applyFont="1" applyFill="1" applyBorder="1" applyAlignment="1">
      <alignment vertical="center" wrapText="1"/>
    </xf>
    <xf numFmtId="0" fontId="9" fillId="0" borderId="156" xfId="0" applyNumberFormat="1" applyFont="1" applyFill="1" applyBorder="1" applyAlignment="1">
      <alignment horizontal="left" vertical="center" wrapText="1"/>
    </xf>
    <xf numFmtId="0" fontId="9" fillId="0" borderId="156" xfId="0" applyNumberFormat="1" applyFont="1" applyFill="1" applyBorder="1" applyAlignment="1">
      <alignment horizontal="justify" vertical="center" wrapText="1"/>
    </xf>
    <xf numFmtId="166" fontId="7" fillId="51" borderId="156" xfId="0" applyNumberFormat="1" applyFont="1" applyFill="1" applyBorder="1" applyAlignment="1">
      <alignment horizontal="left" vertical="center" wrapText="1"/>
    </xf>
    <xf numFmtId="166" fontId="7" fillId="52" borderId="156" xfId="0" applyNumberFormat="1" applyFont="1" applyFill="1" applyBorder="1" applyAlignment="1">
      <alignment vertical="center" wrapText="1"/>
    </xf>
    <xf numFmtId="166" fontId="22" fillId="46" borderId="156" xfId="0" applyNumberFormat="1" applyFont="1" applyFill="1" applyBorder="1" applyAlignment="1">
      <alignment horizontal="left" vertical="center"/>
    </xf>
    <xf numFmtId="166" fontId="22" fillId="46" borderId="0" xfId="0" applyNumberFormat="1" applyFont="1" applyFill="1" applyBorder="1" applyAlignment="1">
      <alignment horizontal="left" vertical="center"/>
    </xf>
    <xf numFmtId="166" fontId="9" fillId="2" borderId="156" xfId="0" applyNumberFormat="1" applyFont="1" applyFill="1" applyBorder="1" applyAlignment="1">
      <alignment horizontal="left" vertical="center" wrapText="1"/>
    </xf>
    <xf numFmtId="166" fontId="7" fillId="6" borderId="156" xfId="0" applyNumberFormat="1" applyFont="1" applyFill="1" applyBorder="1" applyAlignment="1">
      <alignment horizontal="left" vertical="center" wrapText="1"/>
    </xf>
    <xf numFmtId="166" fontId="22" fillId="46" borderId="156" xfId="0" applyNumberFormat="1" applyFont="1" applyFill="1" applyBorder="1" applyAlignment="1">
      <alignment horizontal="left" vertical="center" wrapText="1"/>
    </xf>
    <xf numFmtId="166" fontId="22" fillId="46" borderId="152" xfId="0" applyNumberFormat="1" applyFont="1" applyFill="1" applyBorder="1" applyAlignment="1">
      <alignment horizontal="left" vertical="center" wrapText="1"/>
    </xf>
    <xf numFmtId="166" fontId="22" fillId="46" borderId="21" xfId="0" applyNumberFormat="1" applyFont="1" applyFill="1" applyBorder="1" applyAlignment="1">
      <alignment horizontal="left" vertical="center"/>
    </xf>
    <xf numFmtId="166" fontId="6" fillId="6" borderId="156" xfId="0" applyNumberFormat="1" applyFont="1" applyFill="1" applyBorder="1" applyAlignment="1">
      <alignment horizontal="left" vertical="center" wrapText="1"/>
    </xf>
    <xf numFmtId="166" fontId="6" fillId="2" borderId="156" xfId="0" applyNumberFormat="1" applyFont="1" applyFill="1" applyBorder="1" applyAlignment="1">
      <alignment horizontal="center" vertical="center" wrapText="1"/>
    </xf>
    <xf numFmtId="166" fontId="6" fillId="0" borderId="113" xfId="0" applyNumberFormat="1" applyFont="1" applyFill="1" applyBorder="1" applyAlignment="1">
      <alignment horizontal="center" vertical="center" wrapText="1"/>
    </xf>
    <xf numFmtId="166" fontId="8" fillId="2" borderId="156" xfId="0" applyNumberFormat="1" applyFont="1" applyFill="1" applyBorder="1" applyAlignment="1">
      <alignment horizontal="center" vertical="center" wrapText="1"/>
    </xf>
    <xf numFmtId="166" fontId="8" fillId="0" borderId="113" xfId="0" applyNumberFormat="1" applyFont="1" applyFill="1" applyBorder="1" applyAlignment="1">
      <alignment horizontal="center" vertical="center" wrapText="1"/>
    </xf>
    <xf numFmtId="3" fontId="9" fillId="0" borderId="45" xfId="0" applyNumberFormat="1" applyFont="1" applyFill="1" applyBorder="1" applyAlignment="1">
      <alignment horizontal="center" vertical="center" wrapText="1"/>
    </xf>
    <xf numFmtId="3" fontId="9" fillId="0" borderId="6" xfId="0" applyNumberFormat="1" applyFont="1" applyFill="1" applyBorder="1" applyAlignment="1">
      <alignment horizontal="center" vertical="center" wrapText="1"/>
    </xf>
    <xf numFmtId="166" fontId="7" fillId="12" borderId="17" xfId="0" applyNumberFormat="1" applyFont="1" applyFill="1" applyBorder="1" applyAlignment="1">
      <alignment horizontal="center" textRotation="90" wrapText="1"/>
    </xf>
    <xf numFmtId="166" fontId="7" fillId="12" borderId="46" xfId="0" applyNumberFormat="1" applyFont="1" applyFill="1" applyBorder="1" applyAlignment="1">
      <alignment horizontal="center" textRotation="90" wrapText="1"/>
    </xf>
    <xf numFmtId="0" fontId="9" fillId="2" borderId="41" xfId="0" applyNumberFormat="1" applyFont="1" applyFill="1" applyBorder="1" applyAlignment="1">
      <alignment horizontal="left" vertical="center" wrapText="1"/>
    </xf>
    <xf numFmtId="0" fontId="9" fillId="2" borderId="42" xfId="0" applyNumberFormat="1" applyFont="1" applyFill="1" applyBorder="1" applyAlignment="1">
      <alignment horizontal="left" vertical="center" wrapText="1"/>
    </xf>
    <xf numFmtId="0" fontId="9" fillId="2" borderId="43" xfId="0" applyNumberFormat="1" applyFont="1" applyFill="1" applyBorder="1" applyAlignment="1">
      <alignment horizontal="left" vertical="center" wrapText="1"/>
    </xf>
    <xf numFmtId="9" fontId="9" fillId="0" borderId="23" xfId="0" applyNumberFormat="1" applyFont="1" applyFill="1" applyBorder="1" applyAlignment="1">
      <alignment horizontal="center" vertical="center" wrapText="1"/>
    </xf>
    <xf numFmtId="0" fontId="9" fillId="0" borderId="39" xfId="0" applyFont="1" applyFill="1" applyBorder="1" applyAlignment="1">
      <alignment horizontal="left" vertical="center" wrapText="1"/>
    </xf>
    <xf numFmtId="0" fontId="9" fillId="0" borderId="41" xfId="0" applyNumberFormat="1" applyFont="1" applyFill="1" applyBorder="1" applyAlignment="1">
      <alignment horizontal="center" vertical="center" wrapText="1"/>
    </xf>
    <xf numFmtId="0" fontId="9" fillId="0" borderId="42" xfId="0" applyNumberFormat="1" applyFont="1" applyFill="1" applyBorder="1" applyAlignment="1">
      <alignment horizontal="center" vertical="center" wrapText="1"/>
    </xf>
    <xf numFmtId="0" fontId="9" fillId="0" borderId="43" xfId="0" applyNumberFormat="1" applyFont="1" applyFill="1" applyBorder="1" applyAlignment="1">
      <alignment horizontal="center" vertical="center" wrapText="1"/>
    </xf>
    <xf numFmtId="3" fontId="7" fillId="0" borderId="162" xfId="0" applyNumberFormat="1" applyFont="1" applyFill="1" applyBorder="1" applyAlignment="1">
      <alignment vertical="center" wrapText="1"/>
    </xf>
    <xf numFmtId="3" fontId="7" fillId="0" borderId="0" xfId="0" applyNumberFormat="1" applyFont="1" applyFill="1" applyBorder="1" applyAlignment="1">
      <alignment vertical="center" wrapText="1"/>
    </xf>
    <xf numFmtId="3" fontId="7" fillId="50" borderId="156" xfId="0" applyNumberFormat="1" applyFont="1" applyFill="1" applyBorder="1" applyAlignment="1">
      <alignment horizontal="center" vertical="center" wrapText="1"/>
    </xf>
    <xf numFmtId="3" fontId="7" fillId="0" borderId="163" xfId="0" applyNumberFormat="1" applyFont="1" applyFill="1" applyBorder="1" applyAlignment="1">
      <alignment vertical="center" wrapText="1"/>
    </xf>
    <xf numFmtId="3" fontId="7" fillId="0" borderId="164" xfId="0" applyNumberFormat="1" applyFont="1" applyFill="1" applyBorder="1" applyAlignment="1">
      <alignment vertical="center" wrapText="1"/>
    </xf>
    <xf numFmtId="49" fontId="1" fillId="0" borderId="156" xfId="0" applyNumberFormat="1" applyFont="1" applyFill="1" applyBorder="1" applyAlignment="1">
      <alignment horizontal="center" vertical="center"/>
    </xf>
    <xf numFmtId="49" fontId="1" fillId="0" borderId="156" xfId="0" applyNumberFormat="1" applyFont="1" applyFill="1" applyBorder="1" applyAlignment="1">
      <alignment horizontal="left" vertical="center"/>
    </xf>
    <xf numFmtId="173" fontId="9" fillId="0" borderId="156" xfId="10" applyNumberFormat="1" applyFont="1" applyFill="1" applyBorder="1" applyAlignment="1">
      <alignment vertical="center"/>
    </xf>
    <xf numFmtId="164" fontId="9" fillId="0" borderId="156" xfId="10" applyFont="1" applyFill="1" applyBorder="1" applyAlignment="1">
      <alignment vertical="center" wrapText="1"/>
    </xf>
    <xf numFmtId="3" fontId="7" fillId="50" borderId="156" xfId="0" applyNumberFormat="1" applyFont="1" applyFill="1" applyBorder="1" applyAlignment="1">
      <alignment horizontal="center" vertical="center"/>
    </xf>
    <xf numFmtId="3" fontId="5" fillId="0" borderId="0" xfId="0" applyNumberFormat="1" applyFont="1" applyFill="1" applyBorder="1" applyAlignment="1">
      <alignment vertical="center"/>
    </xf>
    <xf numFmtId="173" fontId="9" fillId="0" borderId="156" xfId="10" applyNumberFormat="1" applyFont="1" applyFill="1" applyBorder="1" applyAlignment="1">
      <alignment horizontal="right" vertical="center"/>
    </xf>
    <xf numFmtId="3" fontId="7" fillId="13" borderId="0" xfId="0" applyNumberFormat="1" applyFont="1" applyFill="1" applyBorder="1" applyAlignment="1">
      <alignment horizontal="center" vertical="center" wrapText="1"/>
    </xf>
    <xf numFmtId="3" fontId="9" fillId="48" borderId="19" xfId="0" applyNumberFormat="1" applyFont="1" applyFill="1" applyBorder="1" applyAlignment="1">
      <alignment horizontal="center" vertical="center"/>
    </xf>
    <xf numFmtId="3" fontId="9" fillId="48" borderId="80" xfId="0" applyNumberFormat="1" applyFont="1" applyFill="1" applyBorder="1" applyAlignment="1">
      <alignment horizontal="center" vertical="center"/>
    </xf>
    <xf numFmtId="3" fontId="9" fillId="48" borderId="37" xfId="0" applyNumberFormat="1" applyFont="1" applyFill="1" applyBorder="1" applyAlignment="1">
      <alignment horizontal="center" vertical="center"/>
    </xf>
    <xf numFmtId="173" fontId="9" fillId="48" borderId="19" xfId="10" applyNumberFormat="1" applyFont="1" applyFill="1" applyBorder="1" applyAlignment="1">
      <alignment horizontal="center" vertical="center"/>
    </xf>
    <xf numFmtId="173" fontId="9" fillId="48" borderId="80" xfId="10" applyNumberFormat="1" applyFont="1" applyFill="1" applyBorder="1" applyAlignment="1">
      <alignment horizontal="center" vertical="center"/>
    </xf>
    <xf numFmtId="173" fontId="9" fillId="48" borderId="37" xfId="10" applyNumberFormat="1" applyFont="1" applyFill="1" applyBorder="1" applyAlignment="1">
      <alignment horizontal="center" vertical="center"/>
    </xf>
    <xf numFmtId="173" fontId="9" fillId="0" borderId="41" xfId="10" applyNumberFormat="1" applyFont="1" applyFill="1" applyBorder="1" applyAlignment="1">
      <alignment horizontal="center" vertical="center"/>
    </xf>
    <xf numFmtId="173" fontId="9" fillId="0" borderId="42" xfId="10" applyNumberFormat="1" applyFont="1" applyFill="1" applyBorder="1" applyAlignment="1">
      <alignment horizontal="center" vertical="center"/>
    </xf>
    <xf numFmtId="173" fontId="9" fillId="0" borderId="43" xfId="10" applyNumberFormat="1" applyFont="1" applyFill="1" applyBorder="1" applyAlignment="1">
      <alignment horizontal="center" vertical="center"/>
    </xf>
    <xf numFmtId="173" fontId="9" fillId="0" borderId="108" xfId="10" applyNumberFormat="1" applyFont="1" applyFill="1" applyBorder="1" applyAlignment="1">
      <alignment horizontal="center" vertical="center"/>
    </xf>
    <xf numFmtId="173" fontId="9" fillId="0" borderId="100" xfId="10" applyNumberFormat="1" applyFont="1" applyFill="1" applyBorder="1" applyAlignment="1">
      <alignment horizontal="center" vertical="center"/>
    </xf>
    <xf numFmtId="173" fontId="9" fillId="0" borderId="114" xfId="10" applyNumberFormat="1" applyFont="1" applyFill="1" applyBorder="1" applyAlignment="1">
      <alignment horizontal="center" vertical="center"/>
    </xf>
    <xf numFmtId="173" fontId="9" fillId="0" borderId="115" xfId="10" applyNumberFormat="1" applyFont="1" applyFill="1" applyBorder="1" applyAlignment="1">
      <alignment horizontal="center" vertical="center"/>
    </xf>
    <xf numFmtId="173" fontId="9" fillId="48" borderId="41" xfId="10" applyNumberFormat="1" applyFont="1" applyFill="1" applyBorder="1" applyAlignment="1">
      <alignment horizontal="center" vertical="center"/>
    </xf>
    <xf numFmtId="173" fontId="9" fillId="48" borderId="42" xfId="10" applyNumberFormat="1" applyFont="1" applyFill="1" applyBorder="1" applyAlignment="1">
      <alignment horizontal="center" vertical="center"/>
    </xf>
    <xf numFmtId="173" fontId="9" fillId="48" borderId="43" xfId="10" applyNumberFormat="1" applyFont="1" applyFill="1" applyBorder="1" applyAlignment="1">
      <alignment horizontal="center" vertical="center"/>
    </xf>
    <xf numFmtId="3" fontId="9" fillId="0" borderId="19" xfId="0" applyNumberFormat="1" applyFont="1" applyFill="1" applyBorder="1" applyAlignment="1">
      <alignment horizontal="center" vertical="center" wrapText="1"/>
    </xf>
    <xf numFmtId="3" fontId="9" fillId="0" borderId="37" xfId="0" applyNumberFormat="1" applyFont="1" applyFill="1" applyBorder="1" applyAlignment="1">
      <alignment horizontal="center" vertical="center" wrapText="1"/>
    </xf>
    <xf numFmtId="173" fontId="9" fillId="0" borderId="19" xfId="10" applyNumberFormat="1" applyFont="1" applyFill="1" applyBorder="1" applyAlignment="1">
      <alignment horizontal="center" vertical="center"/>
    </xf>
    <xf numFmtId="173" fontId="9" fillId="0" borderId="80" xfId="10" applyNumberFormat="1" applyFont="1" applyFill="1" applyBorder="1" applyAlignment="1">
      <alignment horizontal="center" vertical="center"/>
    </xf>
    <xf numFmtId="173" fontId="9" fillId="0" borderId="37" xfId="10" applyNumberFormat="1" applyFont="1" applyFill="1" applyBorder="1" applyAlignment="1">
      <alignment horizontal="center" vertical="center"/>
    </xf>
    <xf numFmtId="173" fontId="9" fillId="0" borderId="156" xfId="10" applyNumberFormat="1" applyFont="1" applyFill="1" applyBorder="1" applyAlignment="1">
      <alignment horizontal="center" vertical="center" wrapText="1"/>
    </xf>
    <xf numFmtId="3" fontId="9" fillId="0" borderId="23" xfId="0" applyNumberFormat="1" applyFont="1" applyFill="1" applyBorder="1" applyAlignment="1">
      <alignment horizontal="center" vertical="center"/>
    </xf>
    <xf numFmtId="166" fontId="7" fillId="4" borderId="156" xfId="0" applyNumberFormat="1" applyFont="1" applyFill="1" applyBorder="1" applyAlignment="1">
      <alignment horizontal="left" vertical="center" wrapText="1"/>
    </xf>
    <xf numFmtId="166" fontId="7" fillId="4" borderId="0" xfId="0" applyNumberFormat="1" applyFont="1" applyFill="1" applyBorder="1" applyAlignment="1">
      <alignment horizontal="center" vertical="center" wrapText="1"/>
    </xf>
    <xf numFmtId="0" fontId="7" fillId="5" borderId="156" xfId="0" applyFont="1" applyFill="1" applyBorder="1" applyAlignment="1">
      <alignment horizontal="left"/>
    </xf>
    <xf numFmtId="0" fontId="7" fillId="5" borderId="0" xfId="0" applyFont="1" applyFill="1" applyBorder="1" applyAlignment="1">
      <alignment horizontal="center"/>
    </xf>
    <xf numFmtId="166" fontId="7" fillId="0" borderId="156" xfId="0" applyNumberFormat="1" applyFont="1" applyFill="1" applyBorder="1" applyAlignment="1">
      <alignment horizontal="justify" vertical="center" wrapText="1"/>
    </xf>
    <xf numFmtId="166" fontId="9" fillId="0" borderId="156" xfId="0" applyNumberFormat="1" applyFont="1" applyFill="1" applyBorder="1" applyAlignment="1">
      <alignment horizontal="left" vertical="center" wrapText="1"/>
    </xf>
    <xf numFmtId="0" fontId="9" fillId="0" borderId="156" xfId="0" applyNumberFormat="1" applyFont="1" applyFill="1" applyBorder="1" applyAlignment="1">
      <alignment horizontal="center" vertical="center" wrapText="1"/>
    </xf>
    <xf numFmtId="3" fontId="9" fillId="0" borderId="80" xfId="0" applyNumberFormat="1" applyFont="1" applyFill="1" applyBorder="1" applyAlignment="1">
      <alignment horizontal="center" vertical="center" wrapText="1"/>
    </xf>
    <xf numFmtId="166" fontId="7" fillId="5" borderId="156" xfId="0" applyNumberFormat="1" applyFont="1" applyFill="1" applyBorder="1" applyAlignment="1">
      <alignment horizontal="left" vertical="center" wrapText="1"/>
    </xf>
    <xf numFmtId="166" fontId="7" fillId="19" borderId="27" xfId="0" applyNumberFormat="1" applyFont="1" applyFill="1" applyBorder="1" applyAlignment="1">
      <alignment horizontal="center" vertical="center" textRotation="90" wrapText="1"/>
    </xf>
    <xf numFmtId="166" fontId="7" fillId="19" borderId="54" xfId="0" applyNumberFormat="1" applyFont="1" applyFill="1" applyBorder="1" applyAlignment="1">
      <alignment horizontal="center" vertical="center" textRotation="90" wrapText="1"/>
    </xf>
    <xf numFmtId="166" fontId="7" fillId="19" borderId="55" xfId="0" applyNumberFormat="1" applyFont="1" applyFill="1" applyBorder="1" applyAlignment="1">
      <alignment horizontal="center" vertical="center" textRotation="90" wrapText="1"/>
    </xf>
    <xf numFmtId="166" fontId="7" fillId="16" borderId="141" xfId="0" applyNumberFormat="1" applyFont="1" applyFill="1" applyBorder="1" applyAlignment="1">
      <alignment horizontal="center" vertical="center" textRotation="90" wrapText="1"/>
    </xf>
    <xf numFmtId="166" fontId="7" fillId="16" borderId="0" xfId="0" applyNumberFormat="1" applyFont="1" applyFill="1" applyBorder="1" applyAlignment="1">
      <alignment horizontal="center" vertical="center" textRotation="90" wrapText="1"/>
    </xf>
    <xf numFmtId="3" fontId="9" fillId="0" borderId="67" xfId="0" applyNumberFormat="1" applyFont="1" applyFill="1" applyBorder="1" applyAlignment="1">
      <alignment horizontal="center" vertical="center" wrapText="1"/>
    </xf>
    <xf numFmtId="3" fontId="9" fillId="0" borderId="0" xfId="0" applyNumberFormat="1" applyFont="1" applyFill="1" applyBorder="1" applyAlignment="1">
      <alignment horizontal="center" vertical="center" wrapText="1"/>
    </xf>
    <xf numFmtId="3" fontId="9" fillId="0" borderId="134" xfId="0" applyNumberFormat="1" applyFont="1" applyFill="1" applyBorder="1" applyAlignment="1">
      <alignment horizontal="center" vertical="center" wrapText="1"/>
    </xf>
    <xf numFmtId="3" fontId="7" fillId="0" borderId="157" xfId="0" applyNumberFormat="1" applyFont="1" applyFill="1" applyBorder="1" applyAlignment="1">
      <alignment horizontal="center" vertical="center" wrapText="1"/>
    </xf>
    <xf numFmtId="3" fontId="7" fillId="0" borderId="93" xfId="0" applyNumberFormat="1" applyFont="1" applyFill="1" applyBorder="1" applyAlignment="1">
      <alignment horizontal="center" vertical="center" wrapText="1"/>
    </xf>
    <xf numFmtId="3" fontId="7" fillId="0" borderId="158" xfId="0" applyNumberFormat="1" applyFont="1" applyFill="1" applyBorder="1" applyAlignment="1">
      <alignment horizontal="center" vertical="center" wrapText="1"/>
    </xf>
    <xf numFmtId="3" fontId="7" fillId="0" borderId="113" xfId="0" applyNumberFormat="1" applyFont="1" applyFill="1" applyBorder="1" applyAlignment="1">
      <alignment horizontal="center" vertical="center" wrapText="1"/>
    </xf>
    <xf numFmtId="3" fontId="7" fillId="0" borderId="159" xfId="0" applyNumberFormat="1" applyFont="1" applyFill="1" applyBorder="1" applyAlignment="1">
      <alignment horizontal="center" vertical="center" wrapText="1"/>
    </xf>
    <xf numFmtId="3" fontId="7" fillId="2" borderId="156" xfId="0" applyNumberFormat="1" applyFont="1" applyFill="1" applyBorder="1" applyAlignment="1">
      <alignment horizontal="center" vertical="center" wrapText="1"/>
    </xf>
    <xf numFmtId="3" fontId="9" fillId="0" borderId="119" xfId="0" applyNumberFormat="1" applyFont="1" applyFill="1" applyBorder="1" applyAlignment="1">
      <alignment horizontal="center" vertical="center"/>
    </xf>
    <xf numFmtId="3" fontId="9" fillId="0" borderId="120" xfId="0" applyNumberFormat="1" applyFont="1" applyFill="1" applyBorder="1" applyAlignment="1">
      <alignment horizontal="center" vertical="center"/>
    </xf>
    <xf numFmtId="3" fontId="9" fillId="2" borderId="120" xfId="0" applyNumberFormat="1" applyFont="1" applyFill="1" applyBorder="1" applyAlignment="1">
      <alignment horizontal="center" vertical="center" wrapText="1"/>
    </xf>
    <xf numFmtId="3" fontId="9" fillId="0" borderId="91" xfId="0" applyNumberFormat="1" applyFont="1" applyFill="1" applyBorder="1" applyAlignment="1">
      <alignment horizontal="center" vertical="center" wrapText="1"/>
    </xf>
    <xf numFmtId="4" fontId="9" fillId="2" borderId="38" xfId="0" applyNumberFormat="1" applyFont="1" applyFill="1" applyBorder="1" applyAlignment="1">
      <alignment horizontal="center" vertical="center" wrapText="1"/>
    </xf>
    <xf numFmtId="4" fontId="9" fillId="2" borderId="52" xfId="0" applyNumberFormat="1" applyFont="1" applyFill="1" applyBorder="1" applyAlignment="1">
      <alignment horizontal="center" vertical="center" wrapText="1"/>
    </xf>
    <xf numFmtId="4" fontId="9" fillId="2" borderId="53" xfId="0" applyNumberFormat="1" applyFont="1" applyFill="1" applyBorder="1" applyAlignment="1">
      <alignment horizontal="center" vertical="center" wrapText="1"/>
    </xf>
    <xf numFmtId="0" fontId="12" fillId="0" borderId="39" xfId="0" applyFont="1" applyFill="1" applyBorder="1" applyAlignment="1">
      <alignment horizontal="left" vertical="center" wrapText="1"/>
    </xf>
    <xf numFmtId="166" fontId="9" fillId="0" borderId="39" xfId="0" applyNumberFormat="1" applyFont="1" applyFill="1" applyBorder="1" applyAlignment="1">
      <alignment horizontal="left" vertical="center" wrapText="1"/>
    </xf>
    <xf numFmtId="0" fontId="9" fillId="0" borderId="39" xfId="0" applyFont="1" applyFill="1" applyBorder="1" applyAlignment="1">
      <alignment horizontal="justify" vertical="center"/>
    </xf>
    <xf numFmtId="9" fontId="9" fillId="0" borderId="63" xfId="9" applyFont="1" applyFill="1" applyBorder="1" applyAlignment="1">
      <alignment horizontal="center" vertical="center"/>
    </xf>
    <xf numFmtId="9" fontId="9" fillId="0" borderId="64" xfId="9" applyFont="1" applyFill="1" applyBorder="1" applyAlignment="1">
      <alignment horizontal="center" vertical="center"/>
    </xf>
    <xf numFmtId="9" fontId="9" fillId="0" borderId="65" xfId="9" applyFont="1" applyFill="1" applyBorder="1" applyAlignment="1">
      <alignment horizontal="center" vertical="center"/>
    </xf>
    <xf numFmtId="3" fontId="9" fillId="0" borderId="42" xfId="0" applyNumberFormat="1" applyFont="1" applyFill="1" applyBorder="1" applyAlignment="1">
      <alignment horizontal="center" vertical="center" wrapText="1"/>
    </xf>
    <xf numFmtId="3" fontId="9" fillId="0" borderId="43" xfId="0" applyNumberFormat="1" applyFont="1" applyFill="1" applyBorder="1" applyAlignment="1">
      <alignment horizontal="center" vertical="center" wrapText="1"/>
    </xf>
    <xf numFmtId="3" fontId="9" fillId="0" borderId="121" xfId="0" applyNumberFormat="1" applyFont="1" applyFill="1" applyBorder="1" applyAlignment="1">
      <alignment horizontal="center" vertical="center"/>
    </xf>
    <xf numFmtId="3" fontId="9" fillId="0" borderId="127" xfId="0" applyNumberFormat="1" applyFont="1" applyFill="1" applyBorder="1" applyAlignment="1">
      <alignment horizontal="center" vertical="center" wrapText="1"/>
    </xf>
    <xf numFmtId="3" fontId="9" fillId="0" borderId="128" xfId="0" applyNumberFormat="1" applyFont="1" applyFill="1" applyBorder="1" applyAlignment="1">
      <alignment horizontal="center" vertical="center" wrapText="1"/>
    </xf>
    <xf numFmtId="3" fontId="9" fillId="0" borderId="66" xfId="0" applyNumberFormat="1" applyFont="1" applyFill="1" applyBorder="1" applyAlignment="1">
      <alignment horizontal="center" vertical="center" textRotation="90" wrapText="1"/>
    </xf>
    <xf numFmtId="3" fontId="9" fillId="0" borderId="116" xfId="0" applyNumberFormat="1" applyFont="1" applyFill="1" applyBorder="1" applyAlignment="1">
      <alignment horizontal="center" vertical="center" textRotation="90" wrapText="1"/>
    </xf>
    <xf numFmtId="3" fontId="9" fillId="0" borderId="142" xfId="0" applyNumberFormat="1" applyFont="1" applyFill="1" applyBorder="1" applyAlignment="1">
      <alignment horizontal="center" vertical="center" textRotation="90" wrapText="1"/>
    </xf>
    <xf numFmtId="173" fontId="9" fillId="0" borderId="133" xfId="10" applyNumberFormat="1" applyFont="1" applyFill="1" applyBorder="1" applyAlignment="1">
      <alignment horizontal="center" vertical="center"/>
    </xf>
    <xf numFmtId="166" fontId="9" fillId="0" borderId="41" xfId="1" applyNumberFormat="1" applyFont="1" applyFill="1" applyBorder="1" applyAlignment="1">
      <alignment horizontal="center" vertical="center" textRotation="90" wrapText="1"/>
    </xf>
    <xf numFmtId="166" fontId="9" fillId="0" borderId="42" xfId="1" applyNumberFormat="1" applyFont="1" applyFill="1" applyBorder="1" applyAlignment="1">
      <alignment horizontal="center" vertical="center" textRotation="90" wrapText="1"/>
    </xf>
    <xf numFmtId="166" fontId="9" fillId="0" borderId="133" xfId="1" applyNumberFormat="1" applyFont="1" applyFill="1" applyBorder="1" applyAlignment="1">
      <alignment horizontal="center" vertical="center" textRotation="90" wrapText="1"/>
    </xf>
    <xf numFmtId="9" fontId="9" fillId="0" borderId="41" xfId="9" applyFont="1" applyFill="1" applyBorder="1" applyAlignment="1">
      <alignment horizontal="center" vertical="center" wrapText="1"/>
    </xf>
    <xf numFmtId="9" fontId="9" fillId="0" borderId="42" xfId="9" applyFont="1" applyFill="1" applyBorder="1" applyAlignment="1">
      <alignment horizontal="center" vertical="center" wrapText="1"/>
    </xf>
    <xf numFmtId="166" fontId="9" fillId="0" borderId="43" xfId="1" applyNumberFormat="1" applyFont="1" applyFill="1" applyBorder="1" applyAlignment="1">
      <alignment horizontal="center" vertical="center" textRotation="90" wrapText="1"/>
    </xf>
    <xf numFmtId="9" fontId="9" fillId="0" borderId="43" xfId="9" applyFont="1" applyFill="1" applyBorder="1" applyAlignment="1">
      <alignment horizontal="center" vertical="center" wrapText="1"/>
    </xf>
    <xf numFmtId="3" fontId="9" fillId="0" borderId="19" xfId="0" applyNumberFormat="1" applyFont="1" applyFill="1" applyBorder="1" applyAlignment="1">
      <alignment horizontal="center" vertical="center"/>
    </xf>
    <xf numFmtId="3" fontId="9" fillId="0" borderId="80" xfId="0" applyNumberFormat="1" applyFont="1" applyFill="1" applyBorder="1" applyAlignment="1">
      <alignment horizontal="center" vertical="center"/>
    </xf>
    <xf numFmtId="3" fontId="9" fillId="0" borderId="37" xfId="0" applyNumberFormat="1" applyFont="1" applyFill="1" applyBorder="1" applyAlignment="1">
      <alignment horizontal="center" vertical="center"/>
    </xf>
    <xf numFmtId="173" fontId="9" fillId="0" borderId="23" xfId="10" applyNumberFormat="1" applyFont="1" applyFill="1" applyBorder="1" applyAlignment="1">
      <alignment horizontal="center" vertical="center"/>
    </xf>
    <xf numFmtId="173" fontId="9" fillId="0" borderId="130" xfId="10" applyNumberFormat="1" applyFont="1" applyFill="1" applyBorder="1" applyAlignment="1">
      <alignment horizontal="center" vertical="center"/>
    </xf>
    <xf numFmtId="3" fontId="9" fillId="0" borderId="41" xfId="0" applyNumberFormat="1" applyFont="1" applyFill="1" applyBorder="1" applyAlignment="1">
      <alignment horizontal="center" vertical="center"/>
    </xf>
    <xf numFmtId="3" fontId="9" fillId="0" borderId="43" xfId="0" applyNumberFormat="1" applyFont="1" applyFill="1" applyBorder="1" applyAlignment="1">
      <alignment horizontal="center" vertical="center"/>
    </xf>
    <xf numFmtId="3" fontId="9" fillId="0" borderId="123" xfId="0" applyNumberFormat="1" applyFont="1" applyFill="1" applyBorder="1" applyAlignment="1">
      <alignment horizontal="center" vertical="center"/>
    </xf>
    <xf numFmtId="3" fontId="9" fillId="0" borderId="124" xfId="0" applyNumberFormat="1" applyFont="1" applyFill="1" applyBorder="1" applyAlignment="1">
      <alignment horizontal="center" vertical="center"/>
    </xf>
    <xf numFmtId="173" fontId="9" fillId="0" borderId="38" xfId="10" applyNumberFormat="1" applyFont="1" applyFill="1" applyBorder="1" applyAlignment="1">
      <alignment horizontal="center" vertical="center"/>
    </xf>
    <xf numFmtId="173" fontId="9" fillId="0" borderId="52" xfId="10" applyNumberFormat="1" applyFont="1" applyFill="1" applyBorder="1" applyAlignment="1">
      <alignment horizontal="center" vertical="center"/>
    </xf>
    <xf numFmtId="173" fontId="9" fillId="0" borderId="53" xfId="10" applyNumberFormat="1" applyFont="1" applyFill="1" applyBorder="1" applyAlignment="1">
      <alignment horizontal="center" vertical="center"/>
    </xf>
    <xf numFmtId="173" fontId="9" fillId="48" borderId="38" xfId="10" applyNumberFormat="1" applyFont="1" applyFill="1" applyBorder="1" applyAlignment="1">
      <alignment horizontal="center" vertical="center"/>
    </xf>
    <xf numFmtId="173" fontId="9" fillId="48" borderId="52" xfId="10" applyNumberFormat="1" applyFont="1" applyFill="1" applyBorder="1" applyAlignment="1">
      <alignment horizontal="center" vertical="center"/>
    </xf>
    <xf numFmtId="173" fontId="9" fillId="48" borderId="53" xfId="10" applyNumberFormat="1" applyFont="1" applyFill="1" applyBorder="1" applyAlignment="1">
      <alignment horizontal="center" vertical="center"/>
    </xf>
    <xf numFmtId="173" fontId="19" fillId="0" borderId="38" xfId="10" applyNumberFormat="1" applyFont="1" applyFill="1" applyBorder="1" applyAlignment="1">
      <alignment horizontal="center" vertical="center"/>
    </xf>
    <xf numFmtId="173" fontId="19" fillId="0" borderId="52" xfId="10" applyNumberFormat="1" applyFont="1" applyFill="1" applyBorder="1" applyAlignment="1">
      <alignment horizontal="center" vertical="center"/>
    </xf>
    <xf numFmtId="173" fontId="19" fillId="0" borderId="53" xfId="10" applyNumberFormat="1" applyFont="1" applyFill="1" applyBorder="1" applyAlignment="1">
      <alignment horizontal="center" vertical="center"/>
    </xf>
    <xf numFmtId="173" fontId="9" fillId="48" borderId="40" xfId="10" applyNumberFormat="1" applyFont="1" applyFill="1" applyBorder="1" applyAlignment="1">
      <alignment horizontal="center" vertical="center"/>
    </xf>
    <xf numFmtId="173" fontId="9" fillId="48" borderId="90" xfId="10" applyNumberFormat="1" applyFont="1" applyFill="1" applyBorder="1" applyAlignment="1">
      <alignment horizontal="center" vertical="center"/>
    </xf>
    <xf numFmtId="173" fontId="9" fillId="0" borderId="40" xfId="10" applyNumberFormat="1" applyFont="1" applyFill="1" applyBorder="1" applyAlignment="1">
      <alignment horizontal="center" vertical="center"/>
    </xf>
    <xf numFmtId="173" fontId="9" fillId="0" borderId="90" xfId="10" applyNumberFormat="1" applyFont="1" applyFill="1" applyBorder="1" applyAlignment="1">
      <alignment horizontal="center" vertical="center"/>
    </xf>
    <xf numFmtId="173" fontId="9" fillId="0" borderId="91" xfId="10" applyNumberFormat="1" applyFont="1" applyFill="1" applyBorder="1" applyAlignment="1">
      <alignment horizontal="center" vertical="center"/>
    </xf>
    <xf numFmtId="173" fontId="9" fillId="0" borderId="39" xfId="10" applyNumberFormat="1" applyFont="1" applyFill="1" applyBorder="1" applyAlignment="1">
      <alignment horizontal="right" vertical="center"/>
    </xf>
    <xf numFmtId="173" fontId="9" fillId="48" borderId="91" xfId="10" applyNumberFormat="1" applyFont="1" applyFill="1" applyBorder="1" applyAlignment="1">
      <alignment horizontal="center" vertical="center"/>
    </xf>
    <xf numFmtId="174" fontId="9" fillId="0" borderId="40" xfId="10" applyNumberFormat="1" applyFont="1" applyFill="1" applyBorder="1" applyAlignment="1">
      <alignment horizontal="center" vertical="center"/>
    </xf>
    <xf numFmtId="174" fontId="9" fillId="0" borderId="90" xfId="10" applyNumberFormat="1" applyFont="1" applyFill="1" applyBorder="1" applyAlignment="1">
      <alignment horizontal="center" vertical="center"/>
    </xf>
    <xf numFmtId="3" fontId="9" fillId="0" borderId="111" xfId="0" applyNumberFormat="1" applyFont="1" applyFill="1" applyBorder="1" applyAlignment="1">
      <alignment horizontal="center" vertical="center"/>
    </xf>
    <xf numFmtId="3" fontId="9" fillId="0" borderId="105" xfId="0" applyNumberFormat="1" applyFont="1" applyFill="1" applyBorder="1" applyAlignment="1">
      <alignment horizontal="center" vertical="center"/>
    </xf>
    <xf numFmtId="3" fontId="9" fillId="0" borderId="112" xfId="0" applyNumberFormat="1" applyFont="1" applyFill="1" applyBorder="1" applyAlignment="1">
      <alignment horizontal="center" vertical="center"/>
    </xf>
    <xf numFmtId="173" fontId="9" fillId="0" borderId="103" xfId="10" applyNumberFormat="1" applyFont="1" applyFill="1" applyBorder="1" applyAlignment="1">
      <alignment horizontal="center" vertical="center"/>
    </xf>
    <xf numFmtId="173" fontId="9" fillId="0" borderId="33" xfId="10" applyNumberFormat="1" applyFont="1" applyFill="1" applyBorder="1" applyAlignment="1">
      <alignment horizontal="center" vertical="center"/>
    </xf>
    <xf numFmtId="173" fontId="9" fillId="0" borderId="81" xfId="10" applyNumberFormat="1" applyFont="1" applyFill="1" applyBorder="1" applyAlignment="1">
      <alignment horizontal="center" vertical="center"/>
    </xf>
    <xf numFmtId="173" fontId="9" fillId="0" borderId="83" xfId="10" applyNumberFormat="1" applyFont="1" applyFill="1" applyBorder="1" applyAlignment="1">
      <alignment horizontal="center" vertical="center"/>
    </xf>
    <xf numFmtId="173" fontId="9" fillId="0" borderId="27" xfId="10" applyNumberFormat="1" applyFont="1" applyFill="1" applyBorder="1" applyAlignment="1">
      <alignment horizontal="center" vertical="center"/>
    </xf>
    <xf numFmtId="173" fontId="9" fillId="0" borderId="55" xfId="10" applyNumberFormat="1" applyFont="1" applyFill="1" applyBorder="1" applyAlignment="1">
      <alignment horizontal="center" vertical="center"/>
    </xf>
    <xf numFmtId="3" fontId="9" fillId="0" borderId="49" xfId="0" applyNumberFormat="1" applyFont="1" applyFill="1" applyBorder="1" applyAlignment="1">
      <alignment horizontal="center" vertical="center" wrapText="1"/>
    </xf>
    <xf numFmtId="3" fontId="9" fillId="0" borderId="85" xfId="0" applyNumberFormat="1" applyFont="1" applyFill="1" applyBorder="1" applyAlignment="1">
      <alignment horizontal="center" vertical="center" wrapText="1"/>
    </xf>
    <xf numFmtId="3" fontId="9" fillId="0" borderId="49" xfId="0" applyNumberFormat="1" applyFont="1" applyFill="1" applyBorder="1" applyAlignment="1">
      <alignment horizontal="center" vertical="center"/>
    </xf>
    <xf numFmtId="3" fontId="9" fillId="0" borderId="85" xfId="0" applyNumberFormat="1" applyFont="1" applyFill="1" applyBorder="1" applyAlignment="1">
      <alignment horizontal="center" vertical="center"/>
    </xf>
    <xf numFmtId="173" fontId="9" fillId="0" borderId="49" xfId="10" applyNumberFormat="1" applyFont="1" applyFill="1" applyBorder="1" applyAlignment="1">
      <alignment horizontal="center" vertical="center"/>
    </xf>
    <xf numFmtId="173" fontId="9" fillId="0" borderId="85" xfId="10" applyNumberFormat="1" applyFont="1" applyFill="1" applyBorder="1" applyAlignment="1">
      <alignment horizontal="center" vertical="center"/>
    </xf>
    <xf numFmtId="173" fontId="9" fillId="48" borderId="49" xfId="10" applyNumberFormat="1" applyFont="1" applyFill="1" applyBorder="1" applyAlignment="1">
      <alignment horizontal="center" vertical="center"/>
    </xf>
    <xf numFmtId="173" fontId="9" fillId="48" borderId="85" xfId="10" applyNumberFormat="1" applyFont="1" applyFill="1" applyBorder="1" applyAlignment="1">
      <alignment horizontal="center" vertical="center"/>
    </xf>
    <xf numFmtId="9" fontId="9" fillId="0" borderId="87" xfId="9" applyFont="1" applyFill="1" applyBorder="1" applyAlignment="1">
      <alignment horizontal="center" vertical="center" wrapText="1"/>
    </xf>
    <xf numFmtId="9" fontId="9" fillId="0" borderId="89" xfId="9" applyFont="1" applyFill="1" applyBorder="1" applyAlignment="1">
      <alignment horizontal="center" vertical="center" wrapText="1"/>
    </xf>
    <xf numFmtId="9" fontId="9" fillId="0" borderId="88" xfId="9" applyFont="1" applyFill="1" applyBorder="1" applyAlignment="1">
      <alignment horizontal="center" vertical="center" wrapText="1"/>
    </xf>
    <xf numFmtId="9" fontId="9" fillId="0" borderId="87" xfId="9" applyFont="1" applyFill="1" applyBorder="1" applyAlignment="1">
      <alignment horizontal="center" vertical="center"/>
    </xf>
    <xf numFmtId="9" fontId="9" fillId="0" borderId="89" xfId="9" applyFont="1" applyFill="1" applyBorder="1" applyAlignment="1">
      <alignment horizontal="center" vertical="center"/>
    </xf>
    <xf numFmtId="9" fontId="9" fillId="0" borderId="88" xfId="9" applyFont="1" applyFill="1" applyBorder="1" applyAlignment="1">
      <alignment horizontal="center" vertical="center"/>
    </xf>
    <xf numFmtId="173" fontId="9" fillId="0" borderId="87" xfId="10" applyNumberFormat="1" applyFont="1" applyFill="1" applyBorder="1" applyAlignment="1">
      <alignment horizontal="center" vertical="center"/>
    </xf>
    <xf numFmtId="173" fontId="9" fillId="0" borderId="89" xfId="10" applyNumberFormat="1" applyFont="1" applyFill="1" applyBorder="1" applyAlignment="1">
      <alignment horizontal="center" vertical="center"/>
    </xf>
    <xf numFmtId="173" fontId="9" fillId="0" borderId="88" xfId="10" applyNumberFormat="1" applyFont="1" applyFill="1" applyBorder="1" applyAlignment="1">
      <alignment horizontal="center" vertical="center"/>
    </xf>
    <xf numFmtId="173" fontId="9" fillId="48" borderId="87" xfId="10" applyNumberFormat="1" applyFont="1" applyFill="1" applyBorder="1" applyAlignment="1">
      <alignment horizontal="center" vertical="center"/>
    </xf>
    <xf numFmtId="173" fontId="9" fillId="48" borderId="89" xfId="10" applyNumberFormat="1" applyFont="1" applyFill="1" applyBorder="1" applyAlignment="1">
      <alignment horizontal="center" vertical="center"/>
    </xf>
    <xf numFmtId="173" fontId="9" fillId="48" borderId="88" xfId="10" applyNumberFormat="1" applyFont="1" applyFill="1" applyBorder="1" applyAlignment="1">
      <alignment horizontal="center" vertical="center"/>
    </xf>
    <xf numFmtId="3" fontId="9" fillId="0" borderId="27" xfId="0" applyNumberFormat="1" applyFont="1" applyFill="1" applyBorder="1" applyAlignment="1">
      <alignment horizontal="center" vertical="center"/>
    </xf>
    <xf numFmtId="3" fontId="9" fillId="0" borderId="54" xfId="0" applyNumberFormat="1" applyFont="1" applyFill="1" applyBorder="1" applyAlignment="1">
      <alignment horizontal="center" vertical="center"/>
    </xf>
    <xf numFmtId="3" fontId="9" fillId="0" borderId="56" xfId="0" applyNumberFormat="1" applyFont="1" applyFill="1" applyBorder="1" applyAlignment="1">
      <alignment horizontal="center" vertical="center"/>
    </xf>
    <xf numFmtId="173" fontId="9" fillId="0" borderId="54" xfId="10" applyNumberFormat="1" applyFont="1" applyFill="1" applyBorder="1" applyAlignment="1">
      <alignment horizontal="center" vertical="center"/>
    </xf>
    <xf numFmtId="3" fontId="9" fillId="0" borderId="33" xfId="0" applyNumberFormat="1" applyFont="1" applyFill="1" applyBorder="1" applyAlignment="1">
      <alignment horizontal="center" vertical="center" wrapText="1"/>
    </xf>
    <xf numFmtId="3" fontId="9" fillId="0" borderId="81" xfId="0" applyNumberFormat="1" applyFont="1" applyFill="1" applyBorder="1" applyAlignment="1">
      <alignment horizontal="center" vertical="center" wrapText="1"/>
    </xf>
    <xf numFmtId="3" fontId="9" fillId="0" borderId="83" xfId="0" applyNumberFormat="1" applyFont="1" applyFill="1" applyBorder="1" applyAlignment="1">
      <alignment horizontal="center" vertical="center" wrapText="1"/>
    </xf>
    <xf numFmtId="173" fontId="9" fillId="48" borderId="33" xfId="10" applyNumberFormat="1" applyFont="1" applyFill="1" applyBorder="1" applyAlignment="1">
      <alignment horizontal="center" vertical="center"/>
    </xf>
    <xf numFmtId="173" fontId="9" fillId="48" borderId="81" xfId="10" applyNumberFormat="1" applyFont="1" applyFill="1" applyBorder="1" applyAlignment="1">
      <alignment horizontal="center" vertical="center"/>
    </xf>
    <xf numFmtId="173" fontId="9" fillId="48" borderId="83" xfId="10" applyNumberFormat="1" applyFont="1" applyFill="1" applyBorder="1" applyAlignment="1">
      <alignment horizontal="center" vertical="center"/>
    </xf>
    <xf numFmtId="3" fontId="9" fillId="0" borderId="82" xfId="0" applyNumberFormat="1" applyFont="1" applyFill="1" applyBorder="1" applyAlignment="1">
      <alignment horizontal="center" vertical="center" wrapText="1"/>
    </xf>
    <xf numFmtId="3" fontId="9" fillId="0" borderId="33" xfId="0" applyNumberFormat="1" applyFont="1" applyFill="1" applyBorder="1" applyAlignment="1">
      <alignment horizontal="center" vertical="center"/>
    </xf>
    <xf numFmtId="3" fontId="9" fillId="0" borderId="81" xfId="0" applyNumberFormat="1" applyFont="1" applyFill="1" applyBorder="1" applyAlignment="1">
      <alignment horizontal="center" vertical="center"/>
    </xf>
    <xf numFmtId="3" fontId="9" fillId="0" borderId="82" xfId="0" applyNumberFormat="1" applyFont="1" applyFill="1" applyBorder="1" applyAlignment="1">
      <alignment horizontal="center" vertical="center"/>
    </xf>
    <xf numFmtId="173" fontId="9" fillId="0" borderId="82" xfId="10" applyNumberFormat="1" applyFont="1" applyFill="1" applyBorder="1" applyAlignment="1">
      <alignment horizontal="center" vertical="center"/>
    </xf>
    <xf numFmtId="173" fontId="9" fillId="48" borderId="27" xfId="10" applyNumberFormat="1" applyFont="1" applyFill="1" applyBorder="1" applyAlignment="1">
      <alignment horizontal="center" vertical="center"/>
    </xf>
    <xf numFmtId="173" fontId="9" fillId="48" borderId="55" xfId="10" applyNumberFormat="1" applyFont="1" applyFill="1" applyBorder="1" applyAlignment="1">
      <alignment horizontal="center" vertical="center"/>
    </xf>
    <xf numFmtId="173" fontId="9" fillId="0" borderId="56" xfId="10" applyNumberFormat="1" applyFont="1" applyFill="1" applyBorder="1" applyAlignment="1">
      <alignment horizontal="center" vertical="center"/>
    </xf>
    <xf numFmtId="173" fontId="9" fillId="48" borderId="54" xfId="10" applyNumberFormat="1" applyFont="1" applyFill="1" applyBorder="1" applyAlignment="1">
      <alignment horizontal="center" vertical="center"/>
    </xf>
    <xf numFmtId="173" fontId="9" fillId="48" borderId="56" xfId="10" applyNumberFormat="1" applyFont="1" applyFill="1" applyBorder="1" applyAlignment="1">
      <alignment horizontal="center" vertical="center"/>
    </xf>
    <xf numFmtId="173" fontId="9" fillId="48" borderId="82" xfId="10" applyNumberFormat="1" applyFont="1" applyFill="1" applyBorder="1" applyAlignment="1">
      <alignment horizontal="center" vertical="center"/>
    </xf>
    <xf numFmtId="173" fontId="19" fillId="0" borderId="33" xfId="10" applyNumberFormat="1" applyFont="1" applyFill="1" applyBorder="1" applyAlignment="1">
      <alignment horizontal="center" vertical="center" wrapText="1"/>
    </xf>
    <xf numFmtId="173" fontId="19" fillId="0" borderId="81" xfId="10" applyNumberFormat="1" applyFont="1" applyFill="1" applyBorder="1" applyAlignment="1">
      <alignment horizontal="center" vertical="center" wrapText="1"/>
    </xf>
    <xf numFmtId="173" fontId="19" fillId="0" borderId="82" xfId="10" applyNumberFormat="1" applyFont="1" applyFill="1" applyBorder="1" applyAlignment="1">
      <alignment horizontal="center" vertical="center" wrapText="1"/>
    </xf>
    <xf numFmtId="3" fontId="9" fillId="0" borderId="55" xfId="0" applyNumberFormat="1" applyFont="1" applyFill="1" applyBorder="1" applyAlignment="1">
      <alignment horizontal="center" vertical="center"/>
    </xf>
    <xf numFmtId="3" fontId="9" fillId="0" borderId="23" xfId="0" applyNumberFormat="1" applyFont="1" applyFill="1" applyBorder="1" applyAlignment="1">
      <alignment horizontal="center" vertical="center" wrapText="1"/>
    </xf>
    <xf numFmtId="3" fontId="9" fillId="0" borderId="130" xfId="0" applyNumberFormat="1" applyFont="1" applyFill="1" applyBorder="1" applyAlignment="1">
      <alignment horizontal="center" vertical="center" wrapText="1"/>
    </xf>
    <xf numFmtId="3" fontId="9" fillId="0" borderId="27" xfId="0" applyNumberFormat="1" applyFont="1" applyFill="1" applyBorder="1" applyAlignment="1">
      <alignment horizontal="center" vertical="center" wrapText="1"/>
    </xf>
    <xf numFmtId="3" fontId="9" fillId="0" borderId="54" xfId="0" applyNumberFormat="1" applyFont="1" applyFill="1" applyBorder="1" applyAlignment="1">
      <alignment horizontal="center" vertical="center" wrapText="1"/>
    </xf>
    <xf numFmtId="3" fontId="9" fillId="0" borderId="55" xfId="0" applyNumberFormat="1" applyFont="1" applyFill="1" applyBorder="1" applyAlignment="1">
      <alignment horizontal="center" vertical="center" wrapText="1"/>
    </xf>
    <xf numFmtId="173" fontId="9" fillId="0" borderId="101" xfId="10" applyNumberFormat="1" applyFont="1" applyFill="1" applyBorder="1" applyAlignment="1">
      <alignment horizontal="center" vertical="center"/>
    </xf>
    <xf numFmtId="173" fontId="9" fillId="0" borderId="99" xfId="10" applyNumberFormat="1" applyFont="1" applyFill="1" applyBorder="1" applyAlignment="1">
      <alignment horizontal="center" vertical="center"/>
    </xf>
    <xf numFmtId="173" fontId="9" fillId="0" borderId="102" xfId="10" applyNumberFormat="1" applyFont="1" applyFill="1" applyBorder="1" applyAlignment="1">
      <alignment horizontal="center" vertical="center"/>
    </xf>
    <xf numFmtId="166" fontId="9" fillId="0" borderId="38" xfId="1" applyNumberFormat="1" applyFont="1" applyFill="1" applyBorder="1" applyAlignment="1">
      <alignment horizontal="center" vertical="center" textRotation="90" wrapText="1"/>
    </xf>
    <xf numFmtId="166" fontId="9" fillId="0" borderId="53" xfId="1" applyNumberFormat="1" applyFont="1" applyFill="1" applyBorder="1" applyAlignment="1">
      <alignment horizontal="center" vertical="center" textRotation="90" wrapText="1"/>
    </xf>
    <xf numFmtId="173" fontId="9" fillId="0" borderId="39" xfId="10" applyNumberFormat="1" applyFont="1" applyFill="1" applyBorder="1" applyAlignment="1">
      <alignment horizontal="center" vertical="center"/>
    </xf>
    <xf numFmtId="166" fontId="9" fillId="0" borderId="39" xfId="1" applyNumberFormat="1" applyFont="1" applyFill="1" applyBorder="1" applyAlignment="1">
      <alignment horizontal="center" vertical="center" wrapText="1"/>
    </xf>
    <xf numFmtId="173" fontId="9" fillId="0" borderId="38" xfId="10" applyNumberFormat="1" applyFont="1" applyFill="1" applyBorder="1" applyAlignment="1">
      <alignment horizontal="right" vertical="center"/>
    </xf>
    <xf numFmtId="173" fontId="9" fillId="0" borderId="52" xfId="10" applyNumberFormat="1" applyFont="1" applyFill="1" applyBorder="1" applyAlignment="1">
      <alignment horizontal="right" vertical="center"/>
    </xf>
    <xf numFmtId="173" fontId="9" fillId="0" borderId="53" xfId="10" applyNumberFormat="1" applyFont="1" applyFill="1" applyBorder="1" applyAlignment="1">
      <alignment horizontal="right" vertical="center"/>
    </xf>
    <xf numFmtId="173" fontId="9" fillId="2" borderId="38" xfId="10" applyNumberFormat="1" applyFont="1" applyFill="1" applyBorder="1" applyAlignment="1">
      <alignment horizontal="center" vertical="center"/>
    </xf>
    <xf numFmtId="173" fontId="9" fillId="2" borderId="52" xfId="10" applyNumberFormat="1" applyFont="1" applyFill="1" applyBorder="1" applyAlignment="1">
      <alignment horizontal="center" vertical="center"/>
    </xf>
    <xf numFmtId="3" fontId="9" fillId="0" borderId="38" xfId="0" applyNumberFormat="1" applyFont="1" applyFill="1" applyBorder="1" applyAlignment="1">
      <alignment horizontal="center" vertical="center"/>
    </xf>
    <xf numFmtId="3" fontId="9" fillId="0" borderId="52" xfId="0" applyNumberFormat="1" applyFont="1" applyFill="1" applyBorder="1" applyAlignment="1">
      <alignment horizontal="center" vertical="center"/>
    </xf>
    <xf numFmtId="3" fontId="9" fillId="0" borderId="53" xfId="0" applyNumberFormat="1" applyFont="1" applyFill="1" applyBorder="1" applyAlignment="1">
      <alignment horizontal="center" vertical="center"/>
    </xf>
    <xf numFmtId="173" fontId="9" fillId="0" borderId="38" xfId="10" applyNumberFormat="1" applyFont="1" applyFill="1" applyBorder="1" applyAlignment="1">
      <alignment horizontal="center" vertical="center" wrapText="1"/>
    </xf>
    <xf numFmtId="173" fontId="9" fillId="0" borderId="52" xfId="10" applyNumberFormat="1" applyFont="1" applyFill="1" applyBorder="1" applyAlignment="1">
      <alignment horizontal="center" vertical="center" wrapText="1"/>
    </xf>
    <xf numFmtId="166" fontId="9" fillId="0" borderId="52" xfId="1" applyNumberFormat="1" applyFont="1" applyFill="1" applyBorder="1" applyAlignment="1">
      <alignment horizontal="center" vertical="center" textRotation="90" wrapText="1"/>
    </xf>
    <xf numFmtId="166" fontId="9" fillId="0" borderId="36" xfId="1" applyNumberFormat="1" applyFont="1" applyFill="1" applyBorder="1" applyAlignment="1">
      <alignment horizontal="center" vertical="center" wrapText="1"/>
    </xf>
    <xf numFmtId="4" fontId="9" fillId="2" borderId="38" xfId="0" applyNumberFormat="1" applyFont="1" applyFill="1" applyBorder="1" applyAlignment="1">
      <alignment horizontal="center" vertical="center" textRotation="90" wrapText="1"/>
    </xf>
    <xf numFmtId="4" fontId="9" fillId="2" borderId="52" xfId="0" applyNumberFormat="1" applyFont="1" applyFill="1" applyBorder="1" applyAlignment="1">
      <alignment horizontal="center" vertical="center" textRotation="90" wrapText="1"/>
    </xf>
    <xf numFmtId="4" fontId="9" fillId="2" borderId="53" xfId="0" applyNumberFormat="1" applyFont="1" applyFill="1" applyBorder="1" applyAlignment="1">
      <alignment horizontal="center" vertical="center" textRotation="90" wrapText="1"/>
    </xf>
    <xf numFmtId="173" fontId="19" fillId="0" borderId="38" xfId="10" applyNumberFormat="1" applyFont="1" applyFill="1" applyBorder="1" applyAlignment="1">
      <alignment horizontal="center" vertical="center" wrapText="1"/>
    </xf>
    <xf numFmtId="173" fontId="19" fillId="0" borderId="52" xfId="10" applyNumberFormat="1" applyFont="1" applyFill="1" applyBorder="1" applyAlignment="1">
      <alignment horizontal="center" vertical="center" wrapText="1"/>
    </xf>
    <xf numFmtId="173" fontId="19" fillId="0" borderId="53" xfId="10" applyNumberFormat="1" applyFont="1" applyFill="1" applyBorder="1" applyAlignment="1">
      <alignment horizontal="center" vertical="center" wrapText="1"/>
    </xf>
    <xf numFmtId="173" fontId="9" fillId="0" borderId="17" xfId="10" applyNumberFormat="1" applyFont="1" applyFill="1" applyBorder="1" applyAlignment="1">
      <alignment horizontal="center" vertical="center"/>
    </xf>
    <xf numFmtId="173" fontId="9" fillId="0" borderId="46" xfId="10" applyNumberFormat="1" applyFont="1" applyFill="1" applyBorder="1" applyAlignment="1">
      <alignment horizontal="center" vertical="center"/>
    </xf>
    <xf numFmtId="3" fontId="7" fillId="13" borderId="113" xfId="0" applyNumberFormat="1" applyFont="1" applyFill="1" applyBorder="1" applyAlignment="1">
      <alignment horizontal="center" vertical="center" wrapText="1"/>
    </xf>
    <xf numFmtId="166" fontId="9" fillId="0" borderId="149" xfId="1" applyNumberFormat="1" applyFont="1" applyFill="1" applyBorder="1" applyAlignment="1">
      <alignment horizontal="center" vertical="center" textRotation="90" wrapText="1"/>
    </xf>
    <xf numFmtId="166" fontId="9" fillId="0" borderId="0" xfId="1" applyNumberFormat="1" applyFont="1" applyFill="1" applyBorder="1" applyAlignment="1">
      <alignment horizontal="center" vertical="center" textRotation="90" wrapText="1"/>
    </xf>
    <xf numFmtId="166" fontId="9" fillId="0" borderId="72" xfId="1" applyNumberFormat="1" applyFont="1" applyFill="1" applyBorder="1" applyAlignment="1">
      <alignment horizontal="center" vertical="center" textRotation="90" wrapText="1"/>
    </xf>
    <xf numFmtId="173" fontId="9" fillId="0" borderId="45" xfId="10" applyNumberFormat="1" applyFont="1" applyFill="1" applyBorder="1" applyAlignment="1">
      <alignment horizontal="center" vertical="center"/>
    </xf>
    <xf numFmtId="173" fontId="9" fillId="0" borderId="6" xfId="10" applyNumberFormat="1" applyFont="1" applyFill="1" applyBorder="1" applyAlignment="1">
      <alignment horizontal="center" vertical="center"/>
    </xf>
    <xf numFmtId="3" fontId="9" fillId="0" borderId="17" xfId="0" applyNumberFormat="1" applyFont="1" applyFill="1" applyBorder="1" applyAlignment="1">
      <alignment horizontal="center" vertical="center"/>
    </xf>
    <xf numFmtId="3" fontId="9" fillId="0" borderId="46" xfId="0" applyNumberFormat="1" applyFont="1" applyFill="1" applyBorder="1" applyAlignment="1">
      <alignment horizontal="center" vertical="center"/>
    </xf>
    <xf numFmtId="0" fontId="23" fillId="0" borderId="15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56" xfId="0" applyFont="1" applyFill="1" applyBorder="1" applyAlignment="1">
      <alignment horizontal="center" vertical="center" wrapText="1"/>
    </xf>
    <xf numFmtId="3" fontId="7" fillId="0" borderId="0" xfId="0" applyNumberFormat="1" applyFont="1" applyFill="1" applyBorder="1" applyAlignment="1">
      <alignment horizontal="center" vertical="center"/>
    </xf>
    <xf numFmtId="166" fontId="7" fillId="50" borderId="156" xfId="1" applyNumberFormat="1" applyFont="1" applyFill="1" applyBorder="1" applyAlignment="1">
      <alignment horizontal="center" vertical="center" textRotation="90" wrapText="1"/>
    </xf>
    <xf numFmtId="166" fontId="7" fillId="0" borderId="0" xfId="1" applyNumberFormat="1" applyFont="1" applyFill="1" applyBorder="1" applyAlignment="1">
      <alignment horizontal="center" vertical="center" textRotation="90" wrapText="1"/>
    </xf>
    <xf numFmtId="166" fontId="9" fillId="0" borderId="49" xfId="1" applyNumberFormat="1" applyFont="1" applyFill="1" applyBorder="1" applyAlignment="1">
      <alignment horizontal="center" vertical="center" textRotation="90" wrapText="1"/>
    </xf>
    <xf numFmtId="166" fontId="9" fillId="0" borderId="85" xfId="1" applyNumberFormat="1" applyFont="1" applyFill="1" applyBorder="1" applyAlignment="1">
      <alignment horizontal="center" vertical="center" textRotation="90" wrapText="1"/>
    </xf>
    <xf numFmtId="166" fontId="9" fillId="0" borderId="86" xfId="1" applyNumberFormat="1" applyFont="1" applyFill="1" applyBorder="1" applyAlignment="1">
      <alignment horizontal="center" vertical="center" textRotation="90" wrapText="1"/>
    </xf>
    <xf numFmtId="166" fontId="9" fillId="0" borderId="25" xfId="1" applyNumberFormat="1" applyFont="1" applyFill="1" applyBorder="1" applyAlignment="1">
      <alignment horizontal="center" vertical="center" wrapText="1"/>
    </xf>
    <xf numFmtId="166" fontId="9" fillId="0" borderId="27" xfId="1" applyNumberFormat="1" applyFont="1" applyFill="1" applyBorder="1" applyAlignment="1">
      <alignment horizontal="center" textRotation="90" wrapText="1"/>
    </xf>
    <xf numFmtId="166" fontId="9" fillId="0" borderId="54" xfId="1" applyNumberFormat="1" applyFont="1" applyFill="1" applyBorder="1" applyAlignment="1">
      <alignment horizontal="center" textRotation="90" wrapText="1"/>
    </xf>
    <xf numFmtId="166" fontId="9" fillId="0" borderId="55" xfId="1" applyNumberFormat="1" applyFont="1" applyFill="1" applyBorder="1" applyAlignment="1">
      <alignment horizontal="center" textRotation="90" wrapText="1"/>
    </xf>
    <xf numFmtId="166" fontId="9" fillId="0" borderId="27" xfId="1" applyNumberFormat="1" applyFont="1" applyFill="1" applyBorder="1" applyAlignment="1">
      <alignment horizontal="center" vertical="center" textRotation="90" wrapText="1"/>
    </xf>
    <xf numFmtId="166" fontId="9" fillId="0" borderId="54" xfId="1" applyNumberFormat="1" applyFont="1" applyFill="1" applyBorder="1" applyAlignment="1">
      <alignment horizontal="center" vertical="center" textRotation="90" wrapText="1"/>
    </xf>
    <xf numFmtId="166" fontId="9" fillId="0" borderId="56" xfId="1" applyNumberFormat="1" applyFont="1" applyFill="1" applyBorder="1" applyAlignment="1">
      <alignment horizontal="center" vertical="center" textRotation="90" wrapText="1"/>
    </xf>
    <xf numFmtId="166" fontId="9" fillId="0" borderId="87" xfId="1" applyNumberFormat="1" applyFont="1" applyFill="1" applyBorder="1" applyAlignment="1">
      <alignment horizontal="center" vertical="center" textRotation="90" wrapText="1"/>
    </xf>
    <xf numFmtId="166" fontId="9" fillId="0" borderId="89" xfId="1" applyNumberFormat="1" applyFont="1" applyFill="1" applyBorder="1" applyAlignment="1">
      <alignment horizontal="center" vertical="center" textRotation="90" wrapText="1"/>
    </xf>
    <xf numFmtId="166" fontId="9" fillId="0" borderId="88" xfId="1" applyNumberFormat="1" applyFont="1" applyFill="1" applyBorder="1" applyAlignment="1">
      <alignment horizontal="center" vertical="center" textRotation="90" wrapText="1"/>
    </xf>
    <xf numFmtId="166" fontId="9" fillId="0" borderId="75" xfId="1" applyNumberFormat="1" applyFont="1" applyFill="1" applyBorder="1" applyAlignment="1">
      <alignment horizontal="center" vertical="center" textRotation="90" wrapText="1"/>
    </xf>
    <xf numFmtId="166" fontId="9" fillId="0" borderId="135" xfId="1" applyNumberFormat="1" applyFont="1" applyFill="1" applyBorder="1" applyAlignment="1">
      <alignment horizontal="center" vertical="center" textRotation="90" wrapText="1"/>
    </xf>
    <xf numFmtId="166" fontId="9" fillId="0" borderId="74" xfId="1" applyNumberFormat="1" applyFont="1" applyFill="1" applyBorder="1" applyAlignment="1">
      <alignment horizontal="center" vertical="center" textRotation="90" wrapText="1"/>
    </xf>
    <xf numFmtId="166" fontId="9" fillId="0" borderId="33" xfId="1" applyNumberFormat="1" applyFont="1" applyFill="1" applyBorder="1" applyAlignment="1">
      <alignment horizontal="center" vertical="center" textRotation="90" wrapText="1"/>
    </xf>
    <xf numFmtId="166" fontId="9" fillId="0" borderId="81" xfId="1" applyNumberFormat="1" applyFont="1" applyFill="1" applyBorder="1" applyAlignment="1">
      <alignment horizontal="center" vertical="center" textRotation="90" wrapText="1"/>
    </xf>
    <xf numFmtId="166" fontId="9" fillId="0" borderId="82" xfId="1" applyNumberFormat="1" applyFont="1" applyFill="1" applyBorder="1" applyAlignment="1">
      <alignment horizontal="center" vertical="center" textRotation="90" wrapText="1"/>
    </xf>
    <xf numFmtId="166" fontId="9" fillId="0" borderId="55" xfId="1" applyNumberFormat="1" applyFont="1" applyFill="1" applyBorder="1" applyAlignment="1">
      <alignment horizontal="center" vertical="center" textRotation="90" wrapText="1"/>
    </xf>
    <xf numFmtId="166" fontId="9" fillId="0" borderId="32" xfId="1" applyNumberFormat="1" applyFont="1" applyFill="1" applyBorder="1" applyAlignment="1">
      <alignment horizontal="center" vertical="center" wrapText="1"/>
    </xf>
    <xf numFmtId="166" fontId="9" fillId="0" borderId="35" xfId="1" applyNumberFormat="1" applyFont="1" applyFill="1" applyBorder="1" applyAlignment="1">
      <alignment horizontal="center" vertical="center" textRotation="90" wrapText="1"/>
    </xf>
    <xf numFmtId="166" fontId="9" fillId="0" borderId="84" xfId="1" applyNumberFormat="1" applyFont="1" applyFill="1" applyBorder="1" applyAlignment="1">
      <alignment horizontal="center" vertical="center" textRotation="90" wrapText="1"/>
    </xf>
    <xf numFmtId="166" fontId="9" fillId="0" borderId="136" xfId="1" applyNumberFormat="1" applyFont="1" applyFill="1" applyBorder="1" applyAlignment="1">
      <alignment horizontal="center" vertical="center" textRotation="90" wrapText="1"/>
    </xf>
    <xf numFmtId="166" fontId="9" fillId="0" borderId="83" xfId="1" applyNumberFormat="1" applyFont="1" applyFill="1" applyBorder="1" applyAlignment="1">
      <alignment horizontal="center" vertical="center" textRotation="90" wrapText="1"/>
    </xf>
    <xf numFmtId="4" fontId="9" fillId="2" borderId="38" xfId="0" applyNumberFormat="1" applyFont="1" applyFill="1" applyBorder="1" applyAlignment="1">
      <alignment horizontal="center" vertical="center"/>
    </xf>
    <xf numFmtId="4" fontId="9" fillId="2" borderId="52" xfId="0" applyNumberFormat="1" applyFont="1" applyFill="1" applyBorder="1" applyAlignment="1">
      <alignment horizontal="center" vertical="center"/>
    </xf>
    <xf numFmtId="0" fontId="11" fillId="0" borderId="3" xfId="0" applyFont="1" applyFill="1" applyBorder="1" applyAlignment="1">
      <alignment horizontal="center" vertical="center"/>
    </xf>
    <xf numFmtId="9" fontId="6" fillId="0" borderId="93" xfId="9" applyFont="1" applyFill="1" applyBorder="1" applyAlignment="1">
      <alignment horizontal="center" vertical="center" wrapText="1"/>
    </xf>
    <xf numFmtId="173" fontId="9" fillId="49" borderId="17" xfId="10" applyNumberFormat="1" applyFont="1" applyFill="1" applyBorder="1" applyAlignment="1">
      <alignment horizontal="center" vertical="center"/>
    </xf>
    <xf numFmtId="173" fontId="9" fillId="49" borderId="46" xfId="10" applyNumberFormat="1" applyFont="1" applyFill="1" applyBorder="1" applyAlignment="1">
      <alignment horizontal="center" vertical="center"/>
    </xf>
    <xf numFmtId="3" fontId="7" fillId="0" borderId="94" xfId="0" applyNumberFormat="1" applyFont="1" applyFill="1" applyBorder="1" applyAlignment="1">
      <alignment horizontal="center" vertical="center" wrapText="1"/>
    </xf>
    <xf numFmtId="3" fontId="7" fillId="0" borderId="10" xfId="0" applyNumberFormat="1" applyFont="1" applyFill="1" applyBorder="1" applyAlignment="1">
      <alignment horizontal="center" vertical="center" wrapText="1"/>
    </xf>
    <xf numFmtId="3" fontId="7" fillId="0" borderId="118" xfId="0" applyNumberFormat="1" applyFont="1" applyFill="1" applyBorder="1" applyAlignment="1">
      <alignment horizontal="center" vertical="center" wrapText="1"/>
    </xf>
    <xf numFmtId="166" fontId="9" fillId="0" borderId="40" xfId="1" applyNumberFormat="1" applyFont="1" applyFill="1" applyBorder="1" applyAlignment="1">
      <alignment horizontal="center" vertical="center" textRotation="90" wrapText="1"/>
    </xf>
    <xf numFmtId="166" fontId="9" fillId="0" borderId="91" xfId="1" applyNumberFormat="1" applyFont="1" applyFill="1" applyBorder="1" applyAlignment="1">
      <alignment horizontal="center" vertical="center" textRotation="90" wrapText="1"/>
    </xf>
    <xf numFmtId="166" fontId="9" fillId="0" borderId="90" xfId="1" applyNumberFormat="1" applyFont="1" applyFill="1" applyBorder="1" applyAlignment="1">
      <alignment horizontal="center" vertical="center" textRotation="90" wrapText="1"/>
    </xf>
    <xf numFmtId="3" fontId="9" fillId="0" borderId="38" xfId="0" applyNumberFormat="1" applyFont="1" applyFill="1" applyBorder="1" applyAlignment="1">
      <alignment horizontal="center" vertical="center" wrapText="1"/>
    </xf>
    <xf numFmtId="3" fontId="9" fillId="0" borderId="52" xfId="0" applyNumberFormat="1" applyFont="1" applyFill="1" applyBorder="1" applyAlignment="1">
      <alignment horizontal="center" vertical="center" wrapText="1"/>
    </xf>
    <xf numFmtId="3" fontId="9" fillId="0" borderId="53" xfId="0" applyNumberFormat="1" applyFont="1" applyFill="1" applyBorder="1" applyAlignment="1">
      <alignment horizontal="center" vertical="center" wrapText="1"/>
    </xf>
    <xf numFmtId="3" fontId="1" fillId="0" borderId="38" xfId="0" applyNumberFormat="1" applyFont="1" applyFill="1" applyBorder="1" applyAlignment="1">
      <alignment horizontal="center" vertical="center" wrapText="1"/>
    </xf>
    <xf numFmtId="3" fontId="1" fillId="0" borderId="53" xfId="0" applyNumberFormat="1" applyFont="1" applyFill="1" applyBorder="1" applyAlignment="1">
      <alignment horizontal="center" vertical="center" wrapText="1"/>
    </xf>
    <xf numFmtId="166" fontId="9" fillId="0" borderId="19" xfId="1" applyNumberFormat="1" applyFont="1" applyFill="1" applyBorder="1" applyAlignment="1">
      <alignment horizontal="center" vertical="center" textRotation="90" wrapText="1"/>
    </xf>
    <xf numFmtId="166" fontId="9" fillId="0" borderId="80" xfId="1" applyNumberFormat="1" applyFont="1" applyFill="1" applyBorder="1" applyAlignment="1">
      <alignment horizontal="center" vertical="center" textRotation="90" wrapText="1"/>
    </xf>
    <xf numFmtId="166" fontId="9" fillId="0" borderId="23" xfId="1" applyNumberFormat="1" applyFont="1" applyFill="1" applyBorder="1" applyAlignment="1">
      <alignment horizontal="center" vertical="center" wrapText="1"/>
    </xf>
    <xf numFmtId="166" fontId="9" fillId="0" borderId="8" xfId="1" applyNumberFormat="1" applyFont="1" applyFill="1" applyBorder="1" applyAlignment="1">
      <alignment horizontal="center" vertical="center" wrapText="1"/>
    </xf>
    <xf numFmtId="166" fontId="9" fillId="0" borderId="39" xfId="1" applyNumberFormat="1" applyFont="1" applyFill="1" applyBorder="1" applyAlignment="1">
      <alignment horizontal="center" vertical="center" textRotation="90" wrapText="1"/>
    </xf>
    <xf numFmtId="166" fontId="9" fillId="0" borderId="37" xfId="1" applyNumberFormat="1" applyFont="1" applyFill="1" applyBorder="1" applyAlignment="1">
      <alignment horizontal="center" vertical="center" textRotation="90" wrapText="1"/>
    </xf>
    <xf numFmtId="166" fontId="7" fillId="0" borderId="41" xfId="1" applyNumberFormat="1" applyFont="1" applyFill="1" applyBorder="1" applyAlignment="1">
      <alignment horizontal="center" vertical="center" textRotation="90" wrapText="1"/>
    </xf>
    <xf numFmtId="166" fontId="7" fillId="0" borderId="42" xfId="1" applyNumberFormat="1" applyFont="1" applyFill="1" applyBorder="1" applyAlignment="1">
      <alignment horizontal="center" vertical="center" textRotation="90" wrapText="1"/>
    </xf>
    <xf numFmtId="166" fontId="7" fillId="0" borderId="43" xfId="1" applyNumberFormat="1" applyFont="1" applyFill="1" applyBorder="1" applyAlignment="1">
      <alignment horizontal="center" vertical="center" textRotation="90" wrapText="1"/>
    </xf>
    <xf numFmtId="166" fontId="1" fillId="0" borderId="156" xfId="1" applyNumberFormat="1" applyFont="1" applyFill="1" applyBorder="1" applyAlignment="1">
      <alignment horizontal="center" vertical="center" textRotation="90" wrapText="1"/>
    </xf>
    <xf numFmtId="166" fontId="1" fillId="0" borderId="0" xfId="1" applyNumberFormat="1" applyFont="1" applyFill="1" applyBorder="1" applyAlignment="1">
      <alignment horizontal="center" vertical="center" textRotation="90" wrapText="1"/>
    </xf>
    <xf numFmtId="173" fontId="19" fillId="8" borderId="67" xfId="10" applyNumberFormat="1" applyFont="1" applyFill="1" applyBorder="1" applyAlignment="1">
      <alignment horizontal="center" vertical="center" wrapText="1"/>
    </xf>
    <xf numFmtId="173" fontId="19" fillId="8" borderId="0" xfId="10" applyNumberFormat="1" applyFont="1" applyFill="1" applyBorder="1" applyAlignment="1">
      <alignment horizontal="center" vertical="center" wrapText="1"/>
    </xf>
    <xf numFmtId="173" fontId="19" fillId="8" borderId="70" xfId="10" applyNumberFormat="1" applyFont="1" applyFill="1" applyBorder="1" applyAlignment="1">
      <alignment horizontal="center" vertical="center" wrapText="1"/>
    </xf>
    <xf numFmtId="173" fontId="9" fillId="2" borderId="53" xfId="10" applyNumberFormat="1" applyFont="1" applyFill="1" applyBorder="1" applyAlignment="1">
      <alignment horizontal="center" vertical="center"/>
    </xf>
    <xf numFmtId="166" fontId="9" fillId="2" borderId="39" xfId="0" applyNumberFormat="1" applyFont="1" applyFill="1" applyBorder="1" applyAlignment="1">
      <alignment horizontal="left" vertical="center" wrapText="1"/>
    </xf>
    <xf numFmtId="0" fontId="12" fillId="0" borderId="39" xfId="0" applyFont="1" applyFill="1" applyBorder="1" applyAlignment="1">
      <alignment horizontal="center" vertical="center" wrapText="1"/>
    </xf>
    <xf numFmtId="166" fontId="7" fillId="37" borderId="38" xfId="0" applyNumberFormat="1" applyFont="1" applyFill="1" applyBorder="1" applyAlignment="1">
      <alignment horizontal="center" vertical="center" textRotation="90" wrapText="1"/>
    </xf>
    <xf numFmtId="166" fontId="7" fillId="37" borderId="52" xfId="0" applyNumberFormat="1" applyFont="1" applyFill="1" applyBorder="1" applyAlignment="1">
      <alignment horizontal="center" vertical="center" textRotation="90" wrapText="1"/>
    </xf>
    <xf numFmtId="166" fontId="7" fillId="37" borderId="53" xfId="0" applyNumberFormat="1" applyFont="1" applyFill="1" applyBorder="1" applyAlignment="1">
      <alignment horizontal="center" vertical="center" textRotation="90" wrapText="1"/>
    </xf>
    <xf numFmtId="166" fontId="7" fillId="38" borderId="38" xfId="0" applyNumberFormat="1" applyFont="1" applyFill="1" applyBorder="1" applyAlignment="1">
      <alignment horizontal="center" vertical="center" textRotation="90" wrapText="1"/>
    </xf>
    <xf numFmtId="166" fontId="7" fillId="38" borderId="52" xfId="0" applyNumberFormat="1" applyFont="1" applyFill="1" applyBorder="1" applyAlignment="1">
      <alignment horizontal="center" vertical="center" textRotation="90" wrapText="1"/>
    </xf>
    <xf numFmtId="166" fontId="7" fillId="38" borderId="53" xfId="0" applyNumberFormat="1" applyFont="1" applyFill="1" applyBorder="1" applyAlignment="1">
      <alignment horizontal="center" vertical="center" textRotation="90" wrapText="1"/>
    </xf>
    <xf numFmtId="166" fontId="7" fillId="32" borderId="40" xfId="0" applyNumberFormat="1" applyFont="1" applyFill="1" applyBorder="1" applyAlignment="1">
      <alignment horizontal="center" vertical="center" textRotation="90" wrapText="1"/>
    </xf>
    <xf numFmtId="166" fontId="7" fillId="32" borderId="91" xfId="0" applyNumberFormat="1" applyFont="1" applyFill="1" applyBorder="1" applyAlignment="1">
      <alignment horizontal="center" vertical="center" textRotation="90" wrapText="1"/>
    </xf>
    <xf numFmtId="166" fontId="7" fillId="32" borderId="90" xfId="0" applyNumberFormat="1" applyFont="1" applyFill="1" applyBorder="1" applyAlignment="1">
      <alignment horizontal="center" vertical="center" textRotation="90" wrapText="1"/>
    </xf>
    <xf numFmtId="0" fontId="9" fillId="0" borderId="39" xfId="0" applyNumberFormat="1" applyFont="1" applyFill="1" applyBorder="1" applyAlignment="1">
      <alignment horizontal="left" vertical="center" wrapText="1"/>
    </xf>
    <xf numFmtId="9" fontId="9" fillId="0" borderId="57" xfId="9" applyFont="1" applyFill="1" applyBorder="1" applyAlignment="1">
      <alignment horizontal="center" vertical="center"/>
    </xf>
    <xf numFmtId="9" fontId="9" fillId="0" borderId="58" xfId="9" applyFont="1" applyFill="1" applyBorder="1" applyAlignment="1">
      <alignment horizontal="center" vertical="center"/>
    </xf>
    <xf numFmtId="9" fontId="9" fillId="0" borderId="59" xfId="9" applyFont="1" applyFill="1" applyBorder="1" applyAlignment="1">
      <alignment horizontal="center" vertical="center"/>
    </xf>
    <xf numFmtId="9" fontId="9" fillId="0" borderId="60" xfId="9" applyFont="1" applyFill="1" applyBorder="1" applyAlignment="1">
      <alignment horizontal="center" vertical="center"/>
    </xf>
    <xf numFmtId="9" fontId="9" fillId="0" borderId="61" xfId="9" applyFont="1" applyFill="1" applyBorder="1" applyAlignment="1">
      <alignment horizontal="center" vertical="center"/>
    </xf>
    <xf numFmtId="9" fontId="9" fillId="0" borderId="62" xfId="9" applyFont="1" applyFill="1" applyBorder="1" applyAlignment="1">
      <alignment horizontal="center" vertical="center"/>
    </xf>
    <xf numFmtId="9" fontId="9" fillId="0" borderId="40" xfId="9" applyFont="1" applyFill="1" applyBorder="1" applyAlignment="1">
      <alignment horizontal="center" vertical="center" wrapText="1"/>
    </xf>
    <xf numFmtId="9" fontId="9" fillId="0" borderId="90" xfId="9" applyFont="1" applyFill="1" applyBorder="1" applyAlignment="1">
      <alignment horizontal="center" vertical="center" wrapText="1"/>
    </xf>
    <xf numFmtId="9" fontId="9" fillId="0" borderId="40" xfId="9" applyFont="1" applyFill="1" applyBorder="1" applyAlignment="1">
      <alignment horizontal="center" vertical="center"/>
    </xf>
    <xf numFmtId="9" fontId="9" fillId="0" borderId="90" xfId="9" applyFont="1" applyFill="1" applyBorder="1" applyAlignment="1">
      <alignment horizontal="center" vertical="center"/>
    </xf>
    <xf numFmtId="3" fontId="9" fillId="0" borderId="17" xfId="0" applyNumberFormat="1" applyFont="1" applyFill="1" applyBorder="1" applyAlignment="1">
      <alignment horizontal="center" vertical="center" wrapText="1"/>
    </xf>
    <xf numFmtId="3" fontId="9" fillId="0" borderId="46" xfId="0" applyNumberFormat="1" applyFont="1" applyFill="1" applyBorder="1" applyAlignment="1">
      <alignment horizontal="center" vertical="center" wrapText="1"/>
    </xf>
    <xf numFmtId="9" fontId="9" fillId="0" borderId="41" xfId="9" applyFont="1" applyFill="1" applyBorder="1" applyAlignment="1">
      <alignment horizontal="center" vertical="center"/>
    </xf>
    <xf numFmtId="9" fontId="9" fillId="0" borderId="42" xfId="9" applyFont="1" applyFill="1" applyBorder="1" applyAlignment="1">
      <alignment horizontal="center" vertical="center"/>
    </xf>
    <xf numFmtId="9" fontId="9" fillId="0" borderId="43" xfId="9" applyFont="1" applyFill="1" applyBorder="1" applyAlignment="1">
      <alignment horizontal="center" vertical="center"/>
    </xf>
    <xf numFmtId="3" fontId="9" fillId="0" borderId="40" xfId="0" applyNumberFormat="1" applyFont="1" applyFill="1" applyBorder="1" applyAlignment="1">
      <alignment horizontal="center" vertical="center" wrapText="1"/>
    </xf>
    <xf numFmtId="173" fontId="9" fillId="48" borderId="102" xfId="10" applyNumberFormat="1" applyFont="1" applyFill="1" applyBorder="1" applyAlignment="1">
      <alignment horizontal="center" vertical="center"/>
    </xf>
    <xf numFmtId="173" fontId="9" fillId="48" borderId="101" xfId="10" applyNumberFormat="1" applyFont="1" applyFill="1" applyBorder="1" applyAlignment="1">
      <alignment horizontal="center" vertical="center"/>
    </xf>
    <xf numFmtId="173" fontId="9" fillId="0" borderId="68" xfId="10" applyNumberFormat="1" applyFont="1" applyFill="1" applyBorder="1" applyAlignment="1">
      <alignment horizontal="center" vertical="center"/>
    </xf>
    <xf numFmtId="173" fontId="9" fillId="0" borderId="71" xfId="10" applyNumberFormat="1" applyFont="1" applyFill="1" applyBorder="1" applyAlignment="1">
      <alignment horizontal="center" vertical="center"/>
    </xf>
    <xf numFmtId="173" fontId="9" fillId="48" borderId="100" xfId="10" applyNumberFormat="1" applyFont="1" applyFill="1" applyBorder="1" applyAlignment="1">
      <alignment horizontal="center" vertical="center"/>
    </xf>
    <xf numFmtId="173" fontId="9" fillId="0" borderId="40" xfId="10" applyNumberFormat="1" applyFont="1" applyFill="1" applyBorder="1" applyAlignment="1">
      <alignment horizontal="center" vertical="center" wrapText="1"/>
    </xf>
    <xf numFmtId="173" fontId="9" fillId="0" borderId="90" xfId="10" applyNumberFormat="1" applyFont="1" applyFill="1" applyBorder="1" applyAlignment="1">
      <alignment horizontal="center" vertical="center" wrapText="1"/>
    </xf>
    <xf numFmtId="3" fontId="9" fillId="8" borderId="73" xfId="0" applyNumberFormat="1" applyFont="1" applyFill="1" applyBorder="1" applyAlignment="1">
      <alignment horizontal="center" vertical="center" wrapText="1"/>
    </xf>
    <xf numFmtId="3" fontId="9" fillId="8" borderId="74" xfId="0" applyNumberFormat="1" applyFont="1" applyFill="1" applyBorder="1" applyAlignment="1">
      <alignment horizontal="center" vertical="center" wrapText="1"/>
    </xf>
    <xf numFmtId="3" fontId="9" fillId="0" borderId="75" xfId="0" applyNumberFormat="1" applyFont="1" applyFill="1" applyBorder="1" applyAlignment="1">
      <alignment horizontal="center" vertical="center" wrapText="1"/>
    </xf>
    <xf numFmtId="3" fontId="9" fillId="0" borderId="74" xfId="0" applyNumberFormat="1" applyFont="1" applyFill="1" applyBorder="1" applyAlignment="1">
      <alignment horizontal="center" vertical="center" wrapText="1"/>
    </xf>
    <xf numFmtId="173" fontId="9" fillId="0" borderId="75" xfId="10" applyNumberFormat="1" applyFont="1" applyFill="1" applyBorder="1" applyAlignment="1">
      <alignment horizontal="center" vertical="center"/>
    </xf>
    <xf numFmtId="173" fontId="9" fillId="0" borderId="74" xfId="10" applyNumberFormat="1" applyFont="1" applyFill="1" applyBorder="1" applyAlignment="1">
      <alignment horizontal="center" vertical="center"/>
    </xf>
    <xf numFmtId="173" fontId="9" fillId="0" borderId="27" xfId="10" applyNumberFormat="1" applyFont="1" applyFill="1" applyBorder="1" applyAlignment="1">
      <alignment horizontal="center" vertical="center" wrapText="1"/>
    </xf>
    <xf numFmtId="173" fontId="9" fillId="0" borderId="54" xfId="10" applyNumberFormat="1" applyFont="1" applyFill="1" applyBorder="1" applyAlignment="1">
      <alignment horizontal="center" vertical="center" wrapText="1"/>
    </xf>
    <xf numFmtId="173" fontId="9" fillId="0" borderId="55" xfId="10" applyNumberFormat="1" applyFont="1" applyFill="1" applyBorder="1" applyAlignment="1">
      <alignment horizontal="center" vertical="center" wrapText="1"/>
    </xf>
    <xf numFmtId="3" fontId="9" fillId="0" borderId="56" xfId="0" applyNumberFormat="1" applyFont="1" applyFill="1" applyBorder="1" applyAlignment="1">
      <alignment horizontal="center" vertical="center" wrapText="1"/>
    </xf>
    <xf numFmtId="166" fontId="7" fillId="42" borderId="41" xfId="0" applyNumberFormat="1" applyFont="1" applyFill="1" applyBorder="1" applyAlignment="1">
      <alignment horizontal="center" vertical="center" textRotation="90" wrapText="1"/>
    </xf>
    <xf numFmtId="166" fontId="7" fillId="42" borderId="42" xfId="0" applyNumberFormat="1" applyFont="1" applyFill="1" applyBorder="1" applyAlignment="1">
      <alignment horizontal="center" vertical="center" textRotation="90" wrapText="1"/>
    </xf>
    <xf numFmtId="166" fontId="7" fillId="12" borderId="6" xfId="0" applyNumberFormat="1" applyFont="1" applyFill="1" applyBorder="1" applyAlignment="1">
      <alignment horizontal="center" textRotation="90" wrapText="1"/>
    </xf>
    <xf numFmtId="166" fontId="7" fillId="19" borderId="56" xfId="0" applyNumberFormat="1" applyFont="1" applyFill="1" applyBorder="1" applyAlignment="1">
      <alignment horizontal="center" vertical="center" textRotation="90" wrapText="1"/>
    </xf>
    <xf numFmtId="166" fontId="7" fillId="25" borderId="87" xfId="0" applyNumberFormat="1" applyFont="1" applyFill="1" applyBorder="1" applyAlignment="1">
      <alignment horizontal="center" vertical="center" textRotation="90" wrapText="1"/>
    </xf>
    <xf numFmtId="166" fontId="7" fillId="25" borderId="89" xfId="0" applyNumberFormat="1" applyFont="1" applyFill="1" applyBorder="1" applyAlignment="1">
      <alignment horizontal="center" vertical="center" textRotation="90" wrapText="1"/>
    </xf>
    <xf numFmtId="166" fontId="7" fillId="25" borderId="88" xfId="0" applyNumberFormat="1" applyFont="1" applyFill="1" applyBorder="1" applyAlignment="1">
      <alignment horizontal="center" vertical="center" textRotation="90" wrapText="1"/>
    </xf>
    <xf numFmtId="166" fontId="7" fillId="30" borderId="33" xfId="0" applyNumberFormat="1" applyFont="1" applyFill="1" applyBorder="1" applyAlignment="1">
      <alignment horizontal="center" vertical="center" textRotation="90" wrapText="1"/>
    </xf>
    <xf numFmtId="166" fontId="7" fillId="30" borderId="81" xfId="0" applyNumberFormat="1" applyFont="1" applyFill="1" applyBorder="1" applyAlignment="1">
      <alignment horizontal="center" vertical="center" textRotation="90" wrapText="1"/>
    </xf>
    <xf numFmtId="166" fontId="7" fillId="30" borderId="82" xfId="0" applyNumberFormat="1" applyFont="1" applyFill="1" applyBorder="1" applyAlignment="1">
      <alignment horizontal="center" vertical="center" textRotation="90" wrapText="1"/>
    </xf>
    <xf numFmtId="166" fontId="7" fillId="30" borderId="83" xfId="0" applyNumberFormat="1" applyFont="1" applyFill="1" applyBorder="1" applyAlignment="1">
      <alignment horizontal="center" vertical="center" textRotation="90" wrapText="1"/>
    </xf>
    <xf numFmtId="166" fontId="7" fillId="32" borderId="35" xfId="0" applyNumberFormat="1" applyFont="1" applyFill="1" applyBorder="1" applyAlignment="1">
      <alignment horizontal="center" vertical="center" textRotation="90" wrapText="1"/>
    </xf>
    <xf numFmtId="166" fontId="7" fillId="32" borderId="84" xfId="0" applyNumberFormat="1" applyFont="1" applyFill="1" applyBorder="1" applyAlignment="1">
      <alignment horizontal="center" vertical="center" textRotation="90" wrapText="1"/>
    </xf>
    <xf numFmtId="166" fontId="7" fillId="32" borderId="136" xfId="0" applyNumberFormat="1" applyFont="1" applyFill="1" applyBorder="1" applyAlignment="1">
      <alignment horizontal="center" vertical="center" textRotation="90" wrapText="1"/>
    </xf>
    <xf numFmtId="166" fontId="7" fillId="34" borderId="49" xfId="0" applyNumberFormat="1" applyFont="1" applyFill="1" applyBorder="1" applyAlignment="1">
      <alignment horizontal="center" vertical="center" textRotation="90" wrapText="1"/>
    </xf>
    <xf numFmtId="166" fontId="7" fillId="34" borderId="85" xfId="0" applyNumberFormat="1" applyFont="1" applyFill="1" applyBorder="1" applyAlignment="1">
      <alignment horizontal="center" vertical="center" textRotation="90" wrapText="1"/>
    </xf>
    <xf numFmtId="166" fontId="7" fillId="32" borderId="92" xfId="0" applyNumberFormat="1" applyFont="1" applyFill="1" applyBorder="1" applyAlignment="1">
      <alignment horizontal="center" vertical="center" textRotation="90" wrapText="1"/>
    </xf>
    <xf numFmtId="166" fontId="7" fillId="6" borderId="19" xfId="0" applyNumberFormat="1" applyFont="1" applyFill="1" applyBorder="1" applyAlignment="1">
      <alignment horizontal="center" vertical="center" textRotation="90" wrapText="1"/>
    </xf>
    <xf numFmtId="166" fontId="7" fillId="6" borderId="80" xfId="0" applyNumberFormat="1" applyFont="1" applyFill="1" applyBorder="1" applyAlignment="1">
      <alignment horizontal="center" vertical="center" textRotation="90" wrapText="1"/>
    </xf>
    <xf numFmtId="166" fontId="7" fillId="6" borderId="37" xfId="0" applyNumberFormat="1" applyFont="1" applyFill="1" applyBorder="1" applyAlignment="1">
      <alignment horizontal="center" vertical="center" textRotation="90" wrapText="1"/>
    </xf>
    <xf numFmtId="166" fontId="7" fillId="16" borderId="67" xfId="0" applyNumberFormat="1" applyFont="1" applyFill="1" applyBorder="1" applyAlignment="1">
      <alignment horizontal="center" vertical="center" textRotation="90" wrapText="1"/>
    </xf>
    <xf numFmtId="166" fontId="7" fillId="16" borderId="134" xfId="0" applyNumberFormat="1" applyFont="1" applyFill="1" applyBorder="1" applyAlignment="1">
      <alignment horizontal="center" vertical="center" textRotation="90" wrapText="1"/>
    </xf>
    <xf numFmtId="166" fontId="7" fillId="42" borderId="43" xfId="0" applyNumberFormat="1" applyFont="1" applyFill="1" applyBorder="1" applyAlignment="1">
      <alignment horizontal="center" vertical="center" textRotation="90" wrapText="1"/>
    </xf>
    <xf numFmtId="166" fontId="7" fillId="27" borderId="75" xfId="0" applyNumberFormat="1" applyFont="1" applyFill="1" applyBorder="1" applyAlignment="1">
      <alignment horizontal="center" vertical="center" textRotation="90" wrapText="1"/>
    </xf>
    <xf numFmtId="166" fontId="7" fillId="27" borderId="135" xfId="0" applyNumberFormat="1" applyFont="1" applyFill="1" applyBorder="1" applyAlignment="1">
      <alignment horizontal="center" vertical="center" textRotation="90" wrapText="1"/>
    </xf>
    <xf numFmtId="166" fontId="7" fillId="27" borderId="74" xfId="0" applyNumberFormat="1" applyFont="1" applyFill="1" applyBorder="1" applyAlignment="1">
      <alignment horizontal="center" vertical="center" textRotation="90" wrapText="1"/>
    </xf>
    <xf numFmtId="173" fontId="9" fillId="0" borderId="104" xfId="10" applyNumberFormat="1" applyFont="1" applyFill="1" applyBorder="1" applyAlignment="1">
      <alignment horizontal="center" vertical="center"/>
    </xf>
    <xf numFmtId="9" fontId="9" fillId="7" borderId="38" xfId="9" applyFont="1" applyFill="1" applyBorder="1" applyAlignment="1">
      <alignment horizontal="center" vertical="center" wrapText="1"/>
    </xf>
    <xf numFmtId="9" fontId="9" fillId="7" borderId="52" xfId="9" applyFont="1" applyFill="1" applyBorder="1" applyAlignment="1">
      <alignment horizontal="center" vertical="center" wrapText="1"/>
    </xf>
    <xf numFmtId="9" fontId="9" fillId="7" borderId="53" xfId="9" applyFont="1" applyFill="1" applyBorder="1" applyAlignment="1">
      <alignment horizontal="center" vertical="center" wrapText="1"/>
    </xf>
    <xf numFmtId="3" fontId="3" fillId="0" borderId="38" xfId="0" applyNumberFormat="1" applyFont="1" applyFill="1" applyBorder="1" applyAlignment="1">
      <alignment horizontal="center" vertical="center" wrapText="1"/>
    </xf>
    <xf numFmtId="3" fontId="3" fillId="0" borderId="53" xfId="0" applyNumberFormat="1" applyFont="1" applyFill="1" applyBorder="1" applyAlignment="1">
      <alignment horizontal="center" vertical="center" wrapText="1"/>
    </xf>
    <xf numFmtId="3" fontId="9" fillId="0" borderId="148" xfId="0" applyNumberFormat="1" applyFont="1" applyFill="1" applyBorder="1" applyAlignment="1">
      <alignment horizontal="center" vertical="center" wrapText="1"/>
    </xf>
    <xf numFmtId="3" fontId="9" fillId="0" borderId="72" xfId="0" applyNumberFormat="1" applyFont="1" applyFill="1" applyBorder="1" applyAlignment="1">
      <alignment horizontal="center" vertical="center" wrapText="1"/>
    </xf>
    <xf numFmtId="3" fontId="1" fillId="0" borderId="46" xfId="0" applyNumberFormat="1" applyFont="1" applyFill="1" applyBorder="1" applyAlignment="1">
      <alignment horizontal="center" vertical="center" wrapText="1"/>
    </xf>
    <xf numFmtId="3" fontId="9" fillId="0" borderId="125" xfId="0" applyNumberFormat="1" applyFont="1" applyFill="1" applyBorder="1" applyAlignment="1">
      <alignment horizontal="center" vertical="center" wrapText="1"/>
    </xf>
    <xf numFmtId="0" fontId="7" fillId="51" borderId="156" xfId="0" applyFont="1" applyFill="1" applyBorder="1" applyAlignment="1">
      <alignment horizontal="left" vertical="center" wrapText="1"/>
    </xf>
    <xf numFmtId="0" fontId="7" fillId="21" borderId="21" xfId="0" applyFont="1" applyFill="1" applyBorder="1" applyAlignment="1">
      <alignment horizontal="center" wrapText="1"/>
    </xf>
    <xf numFmtId="0" fontId="7" fillId="6" borderId="156" xfId="0" applyFont="1" applyFill="1" applyBorder="1" applyAlignment="1">
      <alignment horizontal="left" vertical="center" wrapText="1"/>
    </xf>
    <xf numFmtId="3" fontId="9" fillId="0" borderId="156" xfId="0" applyNumberFormat="1" applyFont="1" applyFill="1" applyBorder="1" applyAlignment="1">
      <alignment horizontal="center" vertical="center" wrapText="1"/>
    </xf>
    <xf numFmtId="173" fontId="9" fillId="0" borderId="156" xfId="10" applyNumberFormat="1" applyFont="1" applyFill="1" applyBorder="1" applyAlignment="1">
      <alignment horizontal="center" vertical="center"/>
    </xf>
    <xf numFmtId="3" fontId="19" fillId="0" borderId="19" xfId="0" applyNumberFormat="1" applyFont="1" applyFill="1" applyBorder="1" applyAlignment="1">
      <alignment horizontal="center" vertical="center" wrapText="1"/>
    </xf>
    <xf numFmtId="3" fontId="19" fillId="0" borderId="80" xfId="0" applyNumberFormat="1" applyFont="1" applyFill="1" applyBorder="1" applyAlignment="1">
      <alignment horizontal="center" vertical="center" wrapText="1"/>
    </xf>
    <xf numFmtId="3" fontId="19" fillId="0" borderId="37" xfId="0" applyNumberFormat="1" applyFont="1" applyFill="1" applyBorder="1" applyAlignment="1">
      <alignment horizontal="center" vertical="center" wrapText="1"/>
    </xf>
    <xf numFmtId="173" fontId="19" fillId="0" borderId="19" xfId="10" applyNumberFormat="1" applyFont="1" applyFill="1" applyBorder="1" applyAlignment="1">
      <alignment horizontal="center" vertical="center" wrapText="1"/>
    </xf>
    <xf numFmtId="173" fontId="19" fillId="0" borderId="80" xfId="10" applyNumberFormat="1" applyFont="1" applyFill="1" applyBorder="1" applyAlignment="1">
      <alignment horizontal="center" vertical="center" wrapText="1"/>
    </xf>
    <xf numFmtId="3" fontId="7" fillId="46" borderId="168" xfId="0" applyNumberFormat="1" applyFont="1" applyFill="1" applyBorder="1" applyAlignment="1">
      <alignment horizontal="center" vertical="center"/>
    </xf>
    <xf numFmtId="173" fontId="7" fillId="46" borderId="168" xfId="10" applyNumberFormat="1" applyFont="1" applyFill="1" applyBorder="1" applyAlignment="1">
      <alignment horizontal="right" vertical="center"/>
    </xf>
    <xf numFmtId="3" fontId="7" fillId="4" borderId="122" xfId="0" applyNumberFormat="1" applyFont="1" applyFill="1" applyBorder="1" applyAlignment="1">
      <alignment horizontal="center" vertical="center"/>
    </xf>
    <xf numFmtId="3" fontId="7" fillId="5" borderId="122" xfId="0" applyNumberFormat="1" applyFont="1" applyFill="1" applyBorder="1" applyAlignment="1">
      <alignment horizontal="center" vertical="center"/>
    </xf>
    <xf numFmtId="173" fontId="7" fillId="4" borderId="122" xfId="10" applyNumberFormat="1" applyFont="1" applyFill="1" applyBorder="1" applyAlignment="1">
      <alignment horizontal="right" vertical="center"/>
    </xf>
    <xf numFmtId="173" fontId="7" fillId="5" borderId="122" xfId="10" applyNumberFormat="1" applyFont="1" applyFill="1" applyBorder="1" applyAlignment="1">
      <alignment horizontal="right" vertical="center"/>
    </xf>
    <xf numFmtId="0" fontId="9" fillId="0" borderId="169" xfId="0" applyNumberFormat="1" applyFont="1" applyFill="1" applyBorder="1" applyAlignment="1">
      <alignment horizontal="left" vertical="center" wrapText="1"/>
    </xf>
    <xf numFmtId="3" fontId="7" fillId="6" borderId="169" xfId="0" applyNumberFormat="1" applyFont="1" applyFill="1" applyBorder="1" applyAlignment="1">
      <alignment horizontal="right" vertical="center"/>
    </xf>
    <xf numFmtId="3" fontId="9" fillId="0" borderId="169" xfId="0" applyNumberFormat="1" applyFont="1" applyFill="1" applyBorder="1" applyAlignment="1">
      <alignment horizontal="right" vertical="center"/>
    </xf>
    <xf numFmtId="3" fontId="7" fillId="6" borderId="122" xfId="0" applyNumberFormat="1" applyFont="1" applyFill="1" applyBorder="1" applyAlignment="1">
      <alignment horizontal="center" vertical="center"/>
    </xf>
    <xf numFmtId="173" fontId="7" fillId="6" borderId="122" xfId="10" applyNumberFormat="1" applyFont="1" applyFill="1" applyBorder="1" applyAlignment="1">
      <alignment horizontal="right" vertical="center"/>
    </xf>
    <xf numFmtId="173" fontId="9" fillId="0" borderId="122" xfId="10" applyNumberFormat="1" applyFont="1" applyFill="1" applyBorder="1" applyAlignment="1">
      <alignment horizontal="right" vertical="center"/>
    </xf>
    <xf numFmtId="0" fontId="7" fillId="6" borderId="144" xfId="0" applyNumberFormat="1" applyFont="1" applyFill="1" applyBorder="1" applyAlignment="1">
      <alignment horizontal="left" vertical="center" wrapText="1"/>
    </xf>
    <xf numFmtId="3" fontId="7" fillId="21" borderId="21" xfId="0" applyNumberFormat="1" applyFont="1" applyFill="1" applyBorder="1" applyAlignment="1">
      <alignment horizontal="right" vertical="center"/>
    </xf>
    <xf numFmtId="3" fontId="7" fillId="47" borderId="170" xfId="0" applyNumberFormat="1" applyFont="1" applyFill="1" applyBorder="1" applyAlignment="1">
      <alignment horizontal="center" vertical="center"/>
    </xf>
    <xf numFmtId="3" fontId="7" fillId="21" borderId="171" xfId="0" applyNumberFormat="1" applyFont="1" applyFill="1" applyBorder="1" applyAlignment="1">
      <alignment horizontal="center" vertical="center"/>
    </xf>
    <xf numFmtId="173" fontId="7" fillId="47" borderId="170" xfId="10" applyNumberFormat="1" applyFont="1" applyFill="1" applyBorder="1" applyAlignment="1">
      <alignment horizontal="right" vertical="center"/>
    </xf>
    <xf numFmtId="173" fontId="7" fillId="21" borderId="171" xfId="10" applyNumberFormat="1" applyFont="1" applyFill="1" applyBorder="1" applyAlignment="1">
      <alignment horizontal="right" vertical="center"/>
    </xf>
    <xf numFmtId="10" fontId="9" fillId="0" borderId="21" xfId="0" applyNumberFormat="1" applyFont="1" applyFill="1" applyBorder="1" applyAlignment="1">
      <alignment horizontal="center" vertical="center"/>
    </xf>
    <xf numFmtId="10" fontId="7" fillId="21" borderId="21" xfId="0" applyNumberFormat="1" applyFont="1" applyFill="1" applyBorder="1" applyAlignment="1">
      <alignment horizontal="center" vertical="center"/>
    </xf>
    <xf numFmtId="3" fontId="9" fillId="0" borderId="21" xfId="0" applyNumberFormat="1" applyFont="1" applyFill="1" applyBorder="1" applyAlignment="1">
      <alignment horizontal="right" vertical="center"/>
    </xf>
    <xf numFmtId="173" fontId="7" fillId="21" borderId="21" xfId="10" applyNumberFormat="1" applyFont="1" applyFill="1" applyBorder="1" applyAlignment="1">
      <alignment horizontal="right" vertical="center"/>
    </xf>
    <xf numFmtId="3" fontId="9" fillId="0" borderId="144" xfId="0" applyNumberFormat="1" applyFont="1" applyFill="1" applyBorder="1" applyAlignment="1">
      <alignment horizontal="center" vertical="center" wrapText="1"/>
    </xf>
    <xf numFmtId="3" fontId="7" fillId="6" borderId="144" xfId="0" applyNumberFormat="1" applyFont="1" applyFill="1" applyBorder="1" applyAlignment="1">
      <alignment horizontal="center" vertical="center"/>
    </xf>
    <xf numFmtId="173" fontId="7" fillId="21" borderId="144" xfId="10" applyNumberFormat="1" applyFont="1" applyFill="1" applyBorder="1" applyAlignment="1">
      <alignment horizontal="right" vertical="center"/>
    </xf>
    <xf numFmtId="3" fontId="9" fillId="0" borderId="42" xfId="0" applyNumberFormat="1" applyFont="1" applyFill="1" applyBorder="1" applyAlignment="1">
      <alignment horizontal="center" vertical="center"/>
    </xf>
  </cellXfs>
  <cellStyles count="11">
    <cellStyle name="Millares" xfId="1" builtinId="3"/>
    <cellStyle name="Millares 2" xfId="2"/>
    <cellStyle name="Moneda" xfId="10" builtinId="4"/>
    <cellStyle name="Normal" xfId="0" builtinId="0"/>
    <cellStyle name="Normal 2" xfId="3"/>
    <cellStyle name="Normal 3" xfId="4"/>
    <cellStyle name="Normal 4" xfId="5"/>
    <cellStyle name="Normal 5" xfId="6"/>
    <cellStyle name="Normal 6" xfId="7"/>
    <cellStyle name="Normal 7" xfId="8"/>
    <cellStyle name="Porcentaje" xfId="9" builtinId="5"/>
  </cellStyles>
  <dxfs count="0"/>
  <tableStyles count="0" defaultTableStyle="TableStyleMedium9" defaultPivotStyle="PivotStyleLight16"/>
  <colors>
    <mruColors>
      <color rgb="FFF2DCDB"/>
      <color rgb="FFE6B8B7"/>
      <color rgb="FFFFCCCC"/>
      <color rgb="FFFFFFCC"/>
      <color rgb="FFFFFF99"/>
      <color rgb="FFCD0594"/>
      <color rgb="FFEA42D6"/>
      <color rgb="FF66FF66"/>
      <color rgb="FF66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168088</xdr:colOff>
      <xdr:row>0</xdr:row>
      <xdr:rowOff>182095</xdr:rowOff>
    </xdr:from>
    <xdr:to>
      <xdr:col>2</xdr:col>
      <xdr:colOff>399172</xdr:colOff>
      <xdr:row>0</xdr:row>
      <xdr:rowOff>1260661</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088" y="182095"/>
          <a:ext cx="763363" cy="1078566"/>
        </a:xfrm>
        <a:prstGeom prst="rect">
          <a:avLst/>
        </a:prstGeom>
      </xdr:spPr>
    </xdr:pic>
    <xdr:clientData/>
  </xdr:twoCellAnchor>
  <xdr:twoCellAnchor editAs="oneCell">
    <xdr:from>
      <xdr:col>24</xdr:col>
      <xdr:colOff>546287</xdr:colOff>
      <xdr:row>0</xdr:row>
      <xdr:rowOff>84044</xdr:rowOff>
    </xdr:from>
    <xdr:to>
      <xdr:col>25</xdr:col>
      <xdr:colOff>500634</xdr:colOff>
      <xdr:row>0</xdr:row>
      <xdr:rowOff>1257695</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39890" y="84044"/>
          <a:ext cx="1158979" cy="11736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92D050"/>
    <pageSetUpPr fitToPage="1"/>
  </sheetPr>
  <dimension ref="A1:AS423"/>
  <sheetViews>
    <sheetView tabSelected="1" zoomScale="68" zoomScaleNormal="68" workbookViewId="0">
      <pane xSplit="5" ySplit="6" topLeftCell="F7" activePane="bottomRight" state="frozen"/>
      <selection activeCell="B1" sqref="B1"/>
      <selection pane="topRight" activeCell="F1" sqref="F1"/>
      <selection pane="bottomLeft" activeCell="B7" sqref="B7"/>
      <selection pane="bottomRight" activeCell="F259" sqref="F259:F260"/>
    </sheetView>
  </sheetViews>
  <sheetFormatPr baseColWidth="10" defaultRowHeight="33" customHeight="1" x14ac:dyDescent="0.2"/>
  <cols>
    <col min="1" max="1" width="9.5703125" style="486" hidden="1" customWidth="1"/>
    <col min="2" max="2" width="8" style="487" customWidth="1"/>
    <col min="3" max="3" width="8.140625" style="487" customWidth="1"/>
    <col min="4" max="4" width="75.7109375" style="487" customWidth="1"/>
    <col min="5" max="5" width="10.28515625" style="488" hidden="1" customWidth="1"/>
    <col min="6" max="6" width="37.85546875" style="489" customWidth="1"/>
    <col min="7" max="8" width="12.140625" style="489" customWidth="1"/>
    <col min="9" max="9" width="13.28515625" style="490" hidden="1" customWidth="1"/>
    <col min="10" max="10" width="20.42578125" style="490" bestFit="1" customWidth="1"/>
    <col min="11" max="11" width="20.7109375" style="490" hidden="1" customWidth="1"/>
    <col min="12" max="13" width="20.42578125" style="490" hidden="1" customWidth="1"/>
    <col min="14" max="14" width="15.7109375" style="490" customWidth="1"/>
    <col min="15" max="15" width="16.7109375" style="490" customWidth="1"/>
    <col min="16" max="16" width="14.42578125" style="490" customWidth="1"/>
    <col min="17" max="17" width="16" style="490" customWidth="1"/>
    <col min="18" max="18" width="15.42578125" style="490" customWidth="1"/>
    <col min="19" max="19" width="16.42578125" style="490" customWidth="1"/>
    <col min="20" max="20" width="17.140625" style="490" customWidth="1"/>
    <col min="21" max="21" width="22.28515625" style="491" hidden="1" customWidth="1"/>
    <col min="22" max="23" width="20.5703125" style="492" hidden="1" customWidth="1"/>
    <col min="24" max="24" width="15.28515625" style="492" customWidth="1"/>
    <col min="25" max="25" width="18" style="493" customWidth="1"/>
    <col min="26" max="26" width="9.28515625" style="679" customWidth="1"/>
    <col min="27" max="27" width="13" style="503" hidden="1" customWidth="1"/>
    <col min="28" max="28" width="10.140625" style="503" hidden="1" customWidth="1"/>
    <col min="29" max="30" width="0" style="503" hidden="1" customWidth="1"/>
    <col min="31" max="36" width="0" style="486" hidden="1" customWidth="1"/>
    <col min="37" max="16384" width="11.42578125" style="486"/>
  </cols>
  <sheetData>
    <row r="1" spans="1:36" s="1" customFormat="1" ht="103.5" customHeight="1" x14ac:dyDescent="0.2">
      <c r="A1" s="1092"/>
      <c r="B1" s="1408" t="s">
        <v>1031</v>
      </c>
      <c r="C1" s="1408"/>
      <c r="D1" s="1408"/>
      <c r="E1" s="1409"/>
      <c r="F1" s="1408"/>
      <c r="G1" s="1408"/>
      <c r="H1" s="1408"/>
      <c r="I1" s="1409"/>
      <c r="J1" s="1408"/>
      <c r="K1" s="1409"/>
      <c r="L1" s="1409"/>
      <c r="M1" s="1409"/>
      <c r="N1" s="1410"/>
      <c r="O1" s="1408"/>
      <c r="P1" s="1408"/>
      <c r="Q1" s="1408"/>
      <c r="R1" s="1408"/>
      <c r="S1" s="1410"/>
      <c r="T1" s="1408"/>
      <c r="U1" s="1409"/>
      <c r="V1" s="1409"/>
      <c r="W1" s="1409"/>
      <c r="X1" s="1410"/>
      <c r="Y1" s="1408"/>
      <c r="Z1" s="1408"/>
      <c r="AA1" s="590"/>
      <c r="AB1" s="503"/>
      <c r="AC1" s="503"/>
      <c r="AD1" s="503"/>
      <c r="AE1" s="486"/>
      <c r="AF1" s="486"/>
      <c r="AG1" s="486"/>
      <c r="AH1" s="486"/>
      <c r="AI1" s="486"/>
      <c r="AJ1" s="486"/>
    </row>
    <row r="2" spans="1:36" s="1" customFormat="1" ht="30" customHeight="1" x14ac:dyDescent="0.2">
      <c r="A2" s="1441" t="s">
        <v>30</v>
      </c>
      <c r="B2" s="1167" t="s">
        <v>5</v>
      </c>
      <c r="C2" s="1167"/>
      <c r="D2" s="1185" t="s">
        <v>1</v>
      </c>
      <c r="E2" s="1442" t="s">
        <v>2</v>
      </c>
      <c r="F2" s="1185" t="s">
        <v>3</v>
      </c>
      <c r="G2" s="1183" t="s">
        <v>6</v>
      </c>
      <c r="H2" s="1183" t="s">
        <v>1032</v>
      </c>
      <c r="I2" s="1252" t="s">
        <v>914</v>
      </c>
      <c r="J2" s="1257" t="s">
        <v>529</v>
      </c>
      <c r="K2" s="1445" t="s">
        <v>530</v>
      </c>
      <c r="L2" s="1199" t="s">
        <v>1030</v>
      </c>
      <c r="M2" s="1200"/>
      <c r="N2" s="1201"/>
      <c r="O2" s="1201" t="s">
        <v>1016</v>
      </c>
      <c r="P2" s="1201"/>
      <c r="Q2" s="1201"/>
      <c r="R2" s="1201"/>
      <c r="S2" s="1201"/>
      <c r="T2" s="1201"/>
      <c r="U2" s="1211"/>
      <c r="V2" s="1211"/>
      <c r="W2" s="1211"/>
      <c r="X2" s="1201"/>
      <c r="Y2" s="1201"/>
      <c r="Z2" s="1412" t="s">
        <v>4</v>
      </c>
      <c r="AA2" s="502"/>
      <c r="AB2" s="503"/>
      <c r="AC2" s="503"/>
      <c r="AD2" s="503"/>
      <c r="AE2" s="486"/>
      <c r="AF2" s="486"/>
      <c r="AG2" s="486"/>
      <c r="AH2" s="486"/>
      <c r="AI2" s="486"/>
      <c r="AJ2" s="486"/>
    </row>
    <row r="3" spans="1:36" s="1" customFormat="1" ht="16.5" customHeight="1" x14ac:dyDescent="0.2">
      <c r="A3" s="1441"/>
      <c r="B3" s="1167"/>
      <c r="C3" s="1167"/>
      <c r="D3" s="1185"/>
      <c r="E3" s="1442"/>
      <c r="F3" s="1185"/>
      <c r="G3" s="1183"/>
      <c r="H3" s="1183"/>
      <c r="I3" s="1253"/>
      <c r="J3" s="1257"/>
      <c r="K3" s="1445"/>
      <c r="L3" s="1199"/>
      <c r="M3" s="1200"/>
      <c r="N3" s="1201"/>
      <c r="O3" s="1201"/>
      <c r="P3" s="1201"/>
      <c r="Q3" s="1201"/>
      <c r="R3" s="1201"/>
      <c r="S3" s="1201"/>
      <c r="T3" s="1201"/>
      <c r="U3" s="1211"/>
      <c r="V3" s="1211"/>
      <c r="W3" s="1211"/>
      <c r="X3" s="1201"/>
      <c r="Y3" s="1201"/>
      <c r="Z3" s="1412"/>
      <c r="AA3" s="502"/>
      <c r="AB3" s="503"/>
      <c r="AC3" s="503"/>
      <c r="AD3" s="503"/>
      <c r="AE3" s="486"/>
      <c r="AF3" s="486"/>
      <c r="AG3" s="486"/>
      <c r="AH3" s="486"/>
      <c r="AI3" s="486"/>
      <c r="AJ3" s="486"/>
    </row>
    <row r="4" spans="1:36" s="1" customFormat="1" ht="15" customHeight="1" x14ac:dyDescent="0.2">
      <c r="A4" s="1441"/>
      <c r="B4" s="1167"/>
      <c r="C4" s="1167"/>
      <c r="D4" s="1185"/>
      <c r="E4" s="1442"/>
      <c r="F4" s="1185"/>
      <c r="G4" s="1183"/>
      <c r="H4" s="1183"/>
      <c r="I4" s="1254"/>
      <c r="J4" s="1257"/>
      <c r="K4" s="1445"/>
      <c r="L4" s="1199"/>
      <c r="M4" s="1200"/>
      <c r="N4" s="1201"/>
      <c r="O4" s="1201" t="s">
        <v>533</v>
      </c>
      <c r="P4" s="1201"/>
      <c r="Q4" s="1201" t="s">
        <v>645</v>
      </c>
      <c r="R4" s="1201"/>
      <c r="S4" s="1201" t="s">
        <v>1026</v>
      </c>
      <c r="T4" s="1201" t="s">
        <v>647</v>
      </c>
      <c r="U4" s="1114"/>
      <c r="V4" s="1090"/>
      <c r="W4" s="1091"/>
      <c r="X4" s="1208" t="s">
        <v>531</v>
      </c>
      <c r="Y4" s="1208" t="s">
        <v>0</v>
      </c>
      <c r="Z4" s="1412"/>
      <c r="AA4" s="502"/>
      <c r="AB4" s="503"/>
      <c r="AC4" s="503"/>
      <c r="AD4" s="503"/>
      <c r="AE4" s="486"/>
      <c r="AF4" s="486"/>
      <c r="AG4" s="486"/>
      <c r="AH4" s="486"/>
      <c r="AI4" s="486"/>
      <c r="AJ4" s="486"/>
    </row>
    <row r="5" spans="1:36" s="1" customFormat="1" ht="18" hidden="1" customHeight="1" x14ac:dyDescent="0.2">
      <c r="A5" s="585"/>
      <c r="B5" s="1168"/>
      <c r="C5" s="1168"/>
      <c r="D5" s="1186"/>
      <c r="E5" s="591"/>
      <c r="F5" s="1186"/>
      <c r="G5" s="1184"/>
      <c r="H5" s="1184"/>
      <c r="I5" s="1255"/>
      <c r="J5" s="1255"/>
      <c r="K5" s="1446"/>
      <c r="L5" s="1199"/>
      <c r="M5" s="1200"/>
      <c r="N5" s="1200"/>
      <c r="O5" s="843"/>
      <c r="P5" s="843"/>
      <c r="Q5" s="744"/>
      <c r="R5" s="744"/>
      <c r="S5" s="1211"/>
      <c r="T5" s="1400"/>
      <c r="U5" s="64"/>
      <c r="V5" s="64"/>
      <c r="W5" s="64"/>
      <c r="X5" s="1209"/>
      <c r="Y5" s="1411"/>
      <c r="Z5" s="1413"/>
      <c r="AA5" s="502"/>
      <c r="AB5" s="503"/>
      <c r="AC5" s="503"/>
      <c r="AD5" s="503"/>
      <c r="AE5" s="486"/>
      <c r="AF5" s="486"/>
      <c r="AG5" s="486"/>
      <c r="AH5" s="486"/>
      <c r="AI5" s="486"/>
      <c r="AJ5" s="486"/>
    </row>
    <row r="6" spans="1:36" s="1" customFormat="1" ht="32.25" customHeight="1" x14ac:dyDescent="0.2">
      <c r="A6" s="14"/>
      <c r="B6" s="1167"/>
      <c r="C6" s="1167"/>
      <c r="D6" s="1185"/>
      <c r="E6" s="848"/>
      <c r="F6" s="1185"/>
      <c r="G6" s="1183"/>
      <c r="H6" s="1183"/>
      <c r="I6" s="1256"/>
      <c r="J6" s="1257"/>
      <c r="K6" s="1447"/>
      <c r="L6" s="1202"/>
      <c r="M6" s="1203"/>
      <c r="N6" s="1201"/>
      <c r="O6" s="1119" t="s">
        <v>534</v>
      </c>
      <c r="P6" s="1119" t="s">
        <v>646</v>
      </c>
      <c r="Q6" s="1119" t="s">
        <v>1027</v>
      </c>
      <c r="R6" s="1115" t="s">
        <v>629</v>
      </c>
      <c r="S6" s="1201"/>
      <c r="T6" s="1201"/>
      <c r="U6" s="849"/>
      <c r="V6" s="64"/>
      <c r="W6" s="1032"/>
      <c r="X6" s="1208"/>
      <c r="Y6" s="1208"/>
      <c r="Z6" s="1412"/>
      <c r="AA6" s="502"/>
      <c r="AB6" s="503"/>
      <c r="AC6" s="503"/>
      <c r="AD6" s="503"/>
      <c r="AE6" s="486"/>
      <c r="AF6" s="486"/>
      <c r="AG6" s="486"/>
      <c r="AH6" s="486"/>
      <c r="AI6" s="486"/>
      <c r="AJ6" s="486"/>
    </row>
    <row r="7" spans="1:36" s="1" customFormat="1" ht="45" hidden="1" x14ac:dyDescent="0.2">
      <c r="A7" s="586">
        <v>1</v>
      </c>
      <c r="B7" s="850" t="s">
        <v>532</v>
      </c>
      <c r="C7" s="1116"/>
      <c r="D7" s="851" t="s">
        <v>7</v>
      </c>
      <c r="E7" s="476" t="e">
        <f>+Y7/#REF!</f>
        <v>#REF!</v>
      </c>
      <c r="F7" s="852"/>
      <c r="G7" s="853"/>
      <c r="H7" s="853"/>
      <c r="I7" s="854"/>
      <c r="J7" s="855"/>
      <c r="K7" s="477"/>
      <c r="L7" s="477"/>
      <c r="M7" s="478"/>
      <c r="N7" s="478"/>
      <c r="O7" s="854"/>
      <c r="P7" s="854"/>
      <c r="Q7" s="854"/>
      <c r="R7" s="854"/>
      <c r="S7" s="477"/>
      <c r="T7" s="854"/>
      <c r="U7" s="584">
        <v>9520867445</v>
      </c>
      <c r="V7" s="479">
        <v>9858627331</v>
      </c>
      <c r="W7" s="479">
        <v>10171411000</v>
      </c>
      <c r="X7" s="856"/>
      <c r="Y7" s="856" t="e">
        <f>+Y8+Y32+Y48+Y68+Y167</f>
        <v>#REF!</v>
      </c>
      <c r="Z7" s="857"/>
      <c r="AA7" s="502"/>
      <c r="AB7" s="503"/>
      <c r="AC7" s="503"/>
      <c r="AD7" s="503"/>
      <c r="AE7" s="486"/>
      <c r="AF7" s="486"/>
      <c r="AG7" s="486"/>
      <c r="AH7" s="486"/>
      <c r="AI7" s="486"/>
      <c r="AJ7" s="486"/>
    </row>
    <row r="8" spans="1:36" s="1" customFormat="1" ht="45" hidden="1" x14ac:dyDescent="0.2">
      <c r="A8" s="587" t="s">
        <v>36</v>
      </c>
      <c r="B8" s="65" t="s">
        <v>31</v>
      </c>
      <c r="C8" s="1117"/>
      <c r="D8" s="66" t="s">
        <v>8</v>
      </c>
      <c r="E8" s="67" t="e">
        <f>+Y8/#REF!</f>
        <v>#REF!</v>
      </c>
      <c r="F8" s="68"/>
      <c r="G8" s="69"/>
      <c r="H8" s="69"/>
      <c r="I8" s="70"/>
      <c r="J8" s="71"/>
      <c r="K8" s="70"/>
      <c r="L8" s="70"/>
      <c r="M8" s="71"/>
      <c r="N8" s="71"/>
      <c r="O8" s="581"/>
      <c r="P8" s="581"/>
      <c r="Q8" s="581"/>
      <c r="R8" s="581"/>
      <c r="S8" s="581"/>
      <c r="T8" s="581"/>
      <c r="U8" s="581">
        <v>2569100000</v>
      </c>
      <c r="V8" s="70">
        <v>2731150000</v>
      </c>
      <c r="W8" s="70">
        <v>2772974000</v>
      </c>
      <c r="X8" s="70"/>
      <c r="Y8" s="70"/>
      <c r="Z8" s="640"/>
      <c r="AA8" s="502"/>
      <c r="AB8" s="503"/>
      <c r="AC8" s="503"/>
      <c r="AD8" s="503"/>
      <c r="AE8" s="486"/>
      <c r="AF8" s="486"/>
      <c r="AG8" s="486"/>
      <c r="AH8" s="486"/>
      <c r="AI8" s="486"/>
      <c r="AJ8" s="486"/>
    </row>
    <row r="9" spans="1:36" s="1" customFormat="1" ht="45" hidden="1" x14ac:dyDescent="0.2">
      <c r="A9" s="588" t="s">
        <v>35</v>
      </c>
      <c r="B9" s="72" t="s">
        <v>33</v>
      </c>
      <c r="C9" s="1118"/>
      <c r="D9" s="73" t="s">
        <v>39</v>
      </c>
      <c r="E9" s="74" t="e">
        <f>+Y9/#REF!</f>
        <v>#REF!</v>
      </c>
      <c r="F9" s="75"/>
      <c r="G9" s="76"/>
      <c r="H9" s="76"/>
      <c r="I9" s="77"/>
      <c r="J9" s="78"/>
      <c r="K9" s="77"/>
      <c r="L9" s="77"/>
      <c r="M9" s="78"/>
      <c r="N9" s="78"/>
      <c r="O9" s="582"/>
      <c r="P9" s="582"/>
      <c r="Q9" s="582"/>
      <c r="R9" s="582"/>
      <c r="S9" s="582"/>
      <c r="T9" s="582"/>
      <c r="U9" s="582">
        <v>2159100000</v>
      </c>
      <c r="V9" s="77">
        <v>2421150000</v>
      </c>
      <c r="W9" s="77">
        <v>2512974000</v>
      </c>
      <c r="X9" s="77"/>
      <c r="Y9" s="77"/>
      <c r="Z9" s="641"/>
      <c r="AA9" s="502"/>
      <c r="AB9" s="503"/>
      <c r="AC9" s="503"/>
      <c r="AD9" s="503"/>
      <c r="AE9" s="486"/>
      <c r="AF9" s="486"/>
      <c r="AG9" s="486"/>
      <c r="AH9" s="486"/>
      <c r="AI9" s="486"/>
      <c r="AJ9" s="486"/>
    </row>
    <row r="10" spans="1:36" s="1" customFormat="1" ht="15" hidden="1" customHeight="1" x14ac:dyDescent="0.2">
      <c r="A10" s="589" t="s">
        <v>38</v>
      </c>
      <c r="B10" s="1189" t="s">
        <v>37</v>
      </c>
      <c r="C10" s="999"/>
      <c r="D10" s="79" t="s">
        <v>34</v>
      </c>
      <c r="E10" s="80" t="e">
        <f>+Y10/#REF!</f>
        <v>#REF!</v>
      </c>
      <c r="F10" s="79"/>
      <c r="G10" s="81"/>
      <c r="H10" s="81"/>
      <c r="I10" s="82"/>
      <c r="J10" s="83"/>
      <c r="K10" s="82"/>
      <c r="L10" s="82"/>
      <c r="M10" s="83"/>
      <c r="N10" s="83"/>
      <c r="O10" s="583">
        <f>SUBTOTAL(9,O11:O18)</f>
        <v>0</v>
      </c>
      <c r="P10" s="583"/>
      <c r="Q10" s="583">
        <f>SUBTOTAL(9,Q11:Q18)</f>
        <v>0</v>
      </c>
      <c r="R10" s="583">
        <f>SUBTOTAL(9,R11:R18)</f>
        <v>0</v>
      </c>
      <c r="S10" s="583"/>
      <c r="T10" s="583">
        <f>SUBTOTAL(9,T11:T18)</f>
        <v>0</v>
      </c>
      <c r="U10" s="583">
        <v>2155100000</v>
      </c>
      <c r="V10" s="82">
        <v>2417150000</v>
      </c>
      <c r="W10" s="82">
        <v>2508974000</v>
      </c>
      <c r="X10" s="82"/>
      <c r="Y10" s="82">
        <f>SUM(Y11:Y17)</f>
        <v>1375092</v>
      </c>
      <c r="Z10" s="642"/>
      <c r="AA10" s="502"/>
      <c r="AB10" s="503"/>
      <c r="AC10" s="503"/>
      <c r="AD10" s="503"/>
      <c r="AE10" s="486"/>
      <c r="AF10" s="486"/>
      <c r="AG10" s="486"/>
      <c r="AH10" s="486"/>
      <c r="AI10" s="486"/>
      <c r="AJ10" s="486"/>
    </row>
    <row r="11" spans="1:36" s="1" customFormat="1" ht="42.75" hidden="1" customHeight="1" x14ac:dyDescent="0.2">
      <c r="A11" s="9"/>
      <c r="B11" s="1190"/>
      <c r="C11" s="1000"/>
      <c r="D11" s="680" t="s">
        <v>886</v>
      </c>
      <c r="E11" s="681" t="e">
        <f>+Y11/#REF!</f>
        <v>#REF!</v>
      </c>
      <c r="F11" s="834" t="s">
        <v>389</v>
      </c>
      <c r="G11" s="682">
        <v>14000</v>
      </c>
      <c r="H11" s="682">
        <v>1000</v>
      </c>
      <c r="I11" s="682">
        <v>1276</v>
      </c>
      <c r="J11" s="1187" t="s">
        <v>566</v>
      </c>
      <c r="K11" s="1187"/>
      <c r="L11" s="1187"/>
      <c r="M11" s="1187"/>
      <c r="N11" s="1187"/>
      <c r="O11" s="921">
        <v>376787</v>
      </c>
      <c r="P11" s="1404"/>
      <c r="Q11" s="1404"/>
      <c r="R11" s="752"/>
      <c r="S11" s="1404"/>
      <c r="T11" s="859">
        <v>101545</v>
      </c>
      <c r="U11" s="1404">
        <v>325026298</v>
      </c>
      <c r="V11" s="682">
        <v>350000000</v>
      </c>
      <c r="W11" s="682">
        <v>350000000</v>
      </c>
      <c r="X11" s="1093"/>
      <c r="Y11" s="1404">
        <f>SUM(O11:S12)</f>
        <v>376787</v>
      </c>
      <c r="Z11" s="1401" t="s">
        <v>881</v>
      </c>
      <c r="AA11" s="621"/>
      <c r="AB11" s="486"/>
      <c r="AC11" s="486"/>
      <c r="AD11" s="486"/>
      <c r="AE11" s="486"/>
      <c r="AF11" s="486"/>
      <c r="AG11" s="486"/>
      <c r="AH11" s="486"/>
      <c r="AI11" s="486"/>
      <c r="AJ11" s="486"/>
    </row>
    <row r="12" spans="1:36" s="1" customFormat="1" ht="28.5" hidden="1" customHeight="1" x14ac:dyDescent="0.2">
      <c r="A12" s="9"/>
      <c r="B12" s="1190"/>
      <c r="C12" s="1000"/>
      <c r="D12" s="684" t="s">
        <v>648</v>
      </c>
      <c r="E12" s="681"/>
      <c r="F12" s="835" t="s">
        <v>559</v>
      </c>
      <c r="G12" s="685" t="s">
        <v>869</v>
      </c>
      <c r="H12" s="685">
        <v>60</v>
      </c>
      <c r="I12" s="685">
        <v>60</v>
      </c>
      <c r="J12" s="1188"/>
      <c r="K12" s="1188"/>
      <c r="L12" s="1188"/>
      <c r="M12" s="1188"/>
      <c r="N12" s="1188"/>
      <c r="O12" s="858"/>
      <c r="P12" s="1405"/>
      <c r="Q12" s="1405"/>
      <c r="R12" s="753"/>
      <c r="S12" s="1405"/>
      <c r="T12" s="858"/>
      <c r="U12" s="1405"/>
      <c r="V12" s="685">
        <v>473260000</v>
      </c>
      <c r="W12" s="685">
        <v>460100000</v>
      </c>
      <c r="X12" s="682"/>
      <c r="Y12" s="1405"/>
      <c r="Z12" s="1402"/>
      <c r="AA12" s="621"/>
      <c r="AB12" s="486"/>
      <c r="AC12" s="486"/>
      <c r="AD12" s="486"/>
      <c r="AE12" s="486"/>
      <c r="AF12" s="486"/>
      <c r="AG12" s="486"/>
      <c r="AH12" s="486"/>
      <c r="AI12" s="486"/>
      <c r="AJ12" s="486"/>
    </row>
    <row r="13" spans="1:36" s="1" customFormat="1" ht="36" hidden="1" customHeight="1" x14ac:dyDescent="0.2">
      <c r="A13" s="9"/>
      <c r="B13" s="1190"/>
      <c r="C13" s="1000"/>
      <c r="D13" s="769" t="s">
        <v>649</v>
      </c>
      <c r="E13" s="681" t="e">
        <f>+Y13/#REF!</f>
        <v>#REF!</v>
      </c>
      <c r="F13" s="836" t="s">
        <v>390</v>
      </c>
      <c r="G13" s="686">
        <v>7</v>
      </c>
      <c r="H13" s="686">
        <v>7</v>
      </c>
      <c r="I13" s="616">
        <v>7</v>
      </c>
      <c r="J13" s="1493" t="s">
        <v>556</v>
      </c>
      <c r="K13" s="1493"/>
      <c r="L13" s="506" t="s">
        <v>557</v>
      </c>
      <c r="M13" s="10">
        <v>8398</v>
      </c>
      <c r="N13" s="10">
        <v>9044</v>
      </c>
      <c r="O13" s="1443">
        <f>318906+10000</f>
        <v>328906</v>
      </c>
      <c r="P13" s="1398"/>
      <c r="Q13" s="1443">
        <f>190000</f>
        <v>190000</v>
      </c>
      <c r="R13" s="614"/>
      <c r="S13" s="1398"/>
      <c r="T13" s="1398"/>
      <c r="U13" s="1398">
        <v>249375000</v>
      </c>
      <c r="V13" s="1406">
        <v>480278750</v>
      </c>
      <c r="W13" s="1406">
        <v>717202500</v>
      </c>
      <c r="X13" s="996"/>
      <c r="Y13" s="1398">
        <f>SUM(O13:T14)</f>
        <v>518906</v>
      </c>
      <c r="Z13" s="1402"/>
      <c r="AA13" s="621"/>
      <c r="AB13" s="486"/>
      <c r="AC13" s="486"/>
      <c r="AD13" s="486"/>
      <c r="AE13" s="486"/>
      <c r="AF13" s="486"/>
      <c r="AG13" s="486"/>
      <c r="AH13" s="486"/>
      <c r="AI13" s="486"/>
      <c r="AJ13" s="486"/>
    </row>
    <row r="14" spans="1:36" s="1" customFormat="1" ht="49.5" hidden="1" customHeight="1" x14ac:dyDescent="0.2">
      <c r="A14" s="9"/>
      <c r="B14" s="1190"/>
      <c r="C14" s="1000"/>
      <c r="D14" s="769" t="s">
        <v>650</v>
      </c>
      <c r="E14" s="681"/>
      <c r="F14" s="836" t="s">
        <v>391</v>
      </c>
      <c r="G14" s="686">
        <v>1</v>
      </c>
      <c r="H14" s="686">
        <v>1</v>
      </c>
      <c r="I14" s="616">
        <v>1</v>
      </c>
      <c r="J14" s="1494"/>
      <c r="K14" s="1494"/>
      <c r="L14" s="506" t="s">
        <v>558</v>
      </c>
      <c r="M14" s="10">
        <v>1</v>
      </c>
      <c r="N14" s="10">
        <v>1</v>
      </c>
      <c r="O14" s="1444"/>
      <c r="P14" s="1399"/>
      <c r="Q14" s="1444"/>
      <c r="R14" s="615"/>
      <c r="S14" s="1399"/>
      <c r="T14" s="1399"/>
      <c r="U14" s="1399"/>
      <c r="V14" s="1407"/>
      <c r="W14" s="1407"/>
      <c r="X14" s="997"/>
      <c r="Y14" s="1399"/>
      <c r="Z14" s="1402"/>
      <c r="AA14" s="621"/>
      <c r="AB14" s="486"/>
      <c r="AC14" s="486"/>
      <c r="AD14" s="486"/>
      <c r="AE14" s="486"/>
      <c r="AF14" s="486"/>
      <c r="AG14" s="486"/>
      <c r="AH14" s="486"/>
      <c r="AI14" s="486"/>
      <c r="AJ14" s="486"/>
    </row>
    <row r="15" spans="1:36" s="1" customFormat="1" ht="85.5" hidden="1" customHeight="1" x14ac:dyDescent="0.2">
      <c r="A15" s="9"/>
      <c r="B15" s="1190"/>
      <c r="C15" s="1000"/>
      <c r="D15" s="683" t="s">
        <v>651</v>
      </c>
      <c r="E15" s="681" t="e">
        <f>+Y15/#REF!</f>
        <v>#REF!</v>
      </c>
      <c r="F15" s="835" t="s">
        <v>221</v>
      </c>
      <c r="G15" s="687">
        <v>8</v>
      </c>
      <c r="H15" s="687">
        <v>2</v>
      </c>
      <c r="I15" s="685">
        <v>5</v>
      </c>
      <c r="J15" s="688" t="s">
        <v>568</v>
      </c>
      <c r="K15" s="689" t="s">
        <v>603</v>
      </c>
      <c r="L15" s="685"/>
      <c r="M15" s="10"/>
      <c r="N15" s="10"/>
      <c r="O15" s="920">
        <v>470370</v>
      </c>
      <c r="P15" s="690"/>
      <c r="Q15" s="920">
        <v>9029</v>
      </c>
      <c r="R15" s="690"/>
      <c r="S15" s="690"/>
      <c r="T15" s="690"/>
      <c r="U15" s="690">
        <v>850000000</v>
      </c>
      <c r="V15" s="685">
        <v>900000000</v>
      </c>
      <c r="W15" s="685">
        <f>736007000+W16</f>
        <v>736007000</v>
      </c>
      <c r="X15" s="685"/>
      <c r="Y15" s="685">
        <f>SUM(O15:T15)</f>
        <v>479399</v>
      </c>
      <c r="Z15" s="1402"/>
      <c r="AA15" s="621"/>
      <c r="AB15" s="486"/>
      <c r="AC15" s="486"/>
      <c r="AD15" s="486"/>
      <c r="AE15" s="486"/>
      <c r="AF15" s="486"/>
      <c r="AG15" s="486"/>
      <c r="AH15" s="486"/>
      <c r="AI15" s="486"/>
      <c r="AJ15" s="486"/>
    </row>
    <row r="16" spans="1:36" s="1" customFormat="1" ht="42" hidden="1" customHeight="1" x14ac:dyDescent="0.2">
      <c r="A16" s="9"/>
      <c r="B16" s="1190"/>
      <c r="C16" s="1000"/>
      <c r="D16" s="683" t="s">
        <v>915</v>
      </c>
      <c r="E16" s="681" t="e">
        <f>+Y16/#REF!</f>
        <v>#REF!</v>
      </c>
      <c r="F16" s="835" t="s">
        <v>918</v>
      </c>
      <c r="G16" s="691">
        <v>0</v>
      </c>
      <c r="H16" s="691">
        <v>1</v>
      </c>
      <c r="I16" s="685">
        <v>1</v>
      </c>
      <c r="J16" s="1548" t="s">
        <v>550</v>
      </c>
      <c r="K16" s="1550" t="s">
        <v>604</v>
      </c>
      <c r="L16" s="688" t="s">
        <v>548</v>
      </c>
      <c r="M16" s="10">
        <v>0</v>
      </c>
      <c r="N16" s="10">
        <v>2</v>
      </c>
      <c r="O16" s="1443">
        <v>643175</v>
      </c>
      <c r="P16" s="1398"/>
      <c r="Q16" s="1443">
        <v>57446</v>
      </c>
      <c r="R16" s="1398"/>
      <c r="S16" s="1398"/>
      <c r="T16" s="1398"/>
      <c r="U16" s="1398">
        <v>0</v>
      </c>
      <c r="V16" s="1406">
        <v>70000000</v>
      </c>
      <c r="W16" s="1406">
        <v>0</v>
      </c>
      <c r="X16" s="996"/>
      <c r="Y16" s="1406">
        <v>0</v>
      </c>
      <c r="Z16" s="1402"/>
      <c r="AA16" s="621"/>
      <c r="AB16" s="486"/>
      <c r="AC16" s="486"/>
      <c r="AD16" s="486"/>
      <c r="AE16" s="486"/>
      <c r="AF16" s="486"/>
      <c r="AG16" s="486"/>
      <c r="AH16" s="486"/>
      <c r="AI16" s="486"/>
      <c r="AJ16" s="486"/>
    </row>
    <row r="17" spans="1:36" s="1" customFormat="1" ht="51.75" hidden="1" customHeight="1" x14ac:dyDescent="0.2">
      <c r="A17" s="9"/>
      <c r="B17" s="1190"/>
      <c r="C17" s="1000"/>
      <c r="D17" s="684" t="s">
        <v>916</v>
      </c>
      <c r="E17" s="681" t="e">
        <f>+Y17/#REF!</f>
        <v>#REF!</v>
      </c>
      <c r="F17" s="683" t="s">
        <v>919</v>
      </c>
      <c r="G17" s="687">
        <v>0</v>
      </c>
      <c r="H17" s="687">
        <v>1</v>
      </c>
      <c r="I17" s="685">
        <v>0</v>
      </c>
      <c r="J17" s="1250"/>
      <c r="K17" s="1550"/>
      <c r="L17" s="688" t="s">
        <v>549</v>
      </c>
      <c r="M17" s="10">
        <v>0</v>
      </c>
      <c r="N17" s="10">
        <v>150</v>
      </c>
      <c r="O17" s="1444"/>
      <c r="P17" s="1399"/>
      <c r="Q17" s="1444"/>
      <c r="R17" s="1399"/>
      <c r="S17" s="1399"/>
      <c r="T17" s="1399"/>
      <c r="U17" s="1399">
        <v>10000000</v>
      </c>
      <c r="V17" s="1407">
        <v>10000000</v>
      </c>
      <c r="W17" s="1407">
        <v>15000000</v>
      </c>
      <c r="X17" s="997"/>
      <c r="Y17" s="1407"/>
      <c r="Z17" s="1402"/>
      <c r="AA17" s="621"/>
      <c r="AB17" s="486"/>
      <c r="AC17" s="486"/>
      <c r="AD17" s="486"/>
      <c r="AE17" s="486"/>
      <c r="AF17" s="486"/>
      <c r="AG17" s="486"/>
      <c r="AH17" s="486"/>
      <c r="AI17" s="486"/>
      <c r="AJ17" s="486"/>
    </row>
    <row r="18" spans="1:36" s="1" customFormat="1" ht="49.5" hidden="1" customHeight="1" x14ac:dyDescent="0.2">
      <c r="A18" s="9"/>
      <c r="B18" s="1518"/>
      <c r="C18" s="923"/>
      <c r="D18" s="914" t="s">
        <v>917</v>
      </c>
      <c r="E18" s="805"/>
      <c r="F18" s="915" t="s">
        <v>920</v>
      </c>
      <c r="G18" s="916">
        <v>0</v>
      </c>
      <c r="H18" s="916">
        <v>1</v>
      </c>
      <c r="I18" s="807">
        <v>1</v>
      </c>
      <c r="J18" s="1549"/>
      <c r="K18" s="917"/>
      <c r="L18" s="875"/>
      <c r="M18" s="918"/>
      <c r="N18" s="918"/>
      <c r="O18" s="919"/>
      <c r="P18" s="893"/>
      <c r="Q18" s="893"/>
      <c r="R18" s="893"/>
      <c r="S18" s="893"/>
      <c r="T18" s="893"/>
      <c r="U18" s="893"/>
      <c r="V18" s="918"/>
      <c r="W18" s="918"/>
      <c r="X18" s="918"/>
      <c r="Y18" s="918"/>
      <c r="Z18" s="1403"/>
      <c r="AA18" s="621"/>
      <c r="AB18" s="486"/>
      <c r="AC18" s="486"/>
      <c r="AD18" s="486"/>
      <c r="AE18" s="486"/>
      <c r="AF18" s="486"/>
      <c r="AG18" s="486"/>
      <c r="AH18" s="486"/>
      <c r="AI18" s="486"/>
      <c r="AJ18" s="486"/>
    </row>
    <row r="19" spans="1:36" s="1" customFormat="1" ht="15" hidden="1" customHeight="1" x14ac:dyDescent="0.2">
      <c r="A19" s="3" t="s">
        <v>40</v>
      </c>
      <c r="B19" s="1189" t="s">
        <v>37</v>
      </c>
      <c r="C19" s="923"/>
      <c r="D19" s="334" t="s">
        <v>41</v>
      </c>
      <c r="E19" s="335" t="e">
        <f>+Y19/#REF!</f>
        <v>#REF!</v>
      </c>
      <c r="F19" s="333"/>
      <c r="G19" s="336"/>
      <c r="H19" s="336"/>
      <c r="I19" s="337"/>
      <c r="J19" s="338"/>
      <c r="K19" s="337"/>
      <c r="L19" s="337"/>
      <c r="M19" s="338"/>
      <c r="N19" s="338"/>
      <c r="O19" s="577"/>
      <c r="P19" s="577"/>
      <c r="Q19" s="577"/>
      <c r="R19" s="577"/>
      <c r="S19" s="577"/>
      <c r="T19" s="577"/>
      <c r="U19" s="578">
        <v>4000000</v>
      </c>
      <c r="V19" s="316">
        <v>4000000</v>
      </c>
      <c r="W19" s="316">
        <v>4000000</v>
      </c>
      <c r="X19" s="1094"/>
      <c r="Y19" s="577">
        <v>0</v>
      </c>
      <c r="Z19" s="577"/>
      <c r="AA19" s="502"/>
      <c r="AB19" s="503"/>
      <c r="AC19" s="503"/>
      <c r="AD19" s="503"/>
      <c r="AE19" s="486"/>
      <c r="AF19" s="486"/>
      <c r="AG19" s="486"/>
      <c r="AH19" s="486"/>
      <c r="AI19" s="486"/>
      <c r="AJ19" s="486"/>
    </row>
    <row r="20" spans="1:36" s="1" customFormat="1" ht="57" hidden="1" customHeight="1" x14ac:dyDescent="0.2">
      <c r="A20" s="9"/>
      <c r="B20" s="1190"/>
      <c r="C20" s="923"/>
      <c r="D20" s="318" t="s">
        <v>652</v>
      </c>
      <c r="E20" s="319" t="e">
        <f>+Y20/#REF!</f>
        <v>#REF!</v>
      </c>
      <c r="F20" s="317" t="s">
        <v>392</v>
      </c>
      <c r="G20" s="320">
        <v>0</v>
      </c>
      <c r="H20" s="320">
        <v>1</v>
      </c>
      <c r="I20" s="320">
        <v>1</v>
      </c>
      <c r="J20" s="1451" t="s">
        <v>567</v>
      </c>
      <c r="K20" s="1385"/>
      <c r="L20" s="320"/>
      <c r="M20" s="321"/>
      <c r="N20" s="321"/>
      <c r="O20" s="1296"/>
      <c r="P20" s="1296"/>
      <c r="Q20" s="1296"/>
      <c r="R20" s="1296"/>
      <c r="S20" s="1296"/>
      <c r="T20" s="1296"/>
      <c r="U20" s="516"/>
      <c r="V20" s="320">
        <v>2000000</v>
      </c>
      <c r="W20" s="320">
        <v>2000000</v>
      </c>
      <c r="X20" s="1095"/>
      <c r="Y20" s="1380">
        <f>SUM(O20:T22)</f>
        <v>0</v>
      </c>
      <c r="Z20" s="1376" t="s">
        <v>881</v>
      </c>
      <c r="AA20" s="621"/>
      <c r="AB20" s="486"/>
      <c r="AC20" s="486"/>
      <c r="AD20" s="486"/>
      <c r="AE20" s="486"/>
      <c r="AF20" s="486"/>
      <c r="AG20" s="486"/>
      <c r="AH20" s="486"/>
      <c r="AI20" s="486"/>
      <c r="AJ20" s="486"/>
    </row>
    <row r="21" spans="1:36" s="1" customFormat="1" ht="42.75" hidden="1" customHeight="1" x14ac:dyDescent="0.2">
      <c r="A21" s="9"/>
      <c r="B21" s="1190"/>
      <c r="C21" s="923"/>
      <c r="D21" s="318" t="s">
        <v>653</v>
      </c>
      <c r="E21" s="319" t="e">
        <f>+Y21/#REF!</f>
        <v>#REF!</v>
      </c>
      <c r="F21" s="317" t="s">
        <v>393</v>
      </c>
      <c r="G21" s="692">
        <v>0</v>
      </c>
      <c r="H21" s="692">
        <v>1</v>
      </c>
      <c r="I21" s="320">
        <v>0</v>
      </c>
      <c r="J21" s="1452"/>
      <c r="K21" s="1386"/>
      <c r="L21" s="320"/>
      <c r="M21" s="321"/>
      <c r="N21" s="321"/>
      <c r="O21" s="1297"/>
      <c r="P21" s="1297"/>
      <c r="Q21" s="1297"/>
      <c r="R21" s="1297"/>
      <c r="S21" s="1297"/>
      <c r="T21" s="1297"/>
      <c r="U21" s="516"/>
      <c r="V21" s="320">
        <v>1000000</v>
      </c>
      <c r="W21" s="320">
        <v>1000000</v>
      </c>
      <c r="X21" s="1096"/>
      <c r="Y21" s="1381"/>
      <c r="Z21" s="1390"/>
      <c r="AA21" s="621"/>
      <c r="AB21" s="486"/>
      <c r="AC21" s="486"/>
      <c r="AD21" s="486"/>
      <c r="AE21" s="486"/>
      <c r="AF21" s="486"/>
      <c r="AG21" s="486"/>
      <c r="AH21" s="486"/>
      <c r="AI21" s="486"/>
      <c r="AJ21" s="486"/>
    </row>
    <row r="22" spans="1:36" s="1" customFormat="1" ht="57" hidden="1" customHeight="1" x14ac:dyDescent="0.2">
      <c r="A22" s="9"/>
      <c r="B22" s="1190"/>
      <c r="C22" s="923"/>
      <c r="D22" s="348" t="s">
        <v>654</v>
      </c>
      <c r="E22" s="319" t="e">
        <f>+Y22/#REF!</f>
        <v>#REF!</v>
      </c>
      <c r="F22" s="317" t="s">
        <v>394</v>
      </c>
      <c r="G22" s="692">
        <v>0</v>
      </c>
      <c r="H22" s="692">
        <v>1</v>
      </c>
      <c r="I22" s="320">
        <v>2</v>
      </c>
      <c r="J22" s="1453"/>
      <c r="K22" s="1387"/>
      <c r="L22" s="320"/>
      <c r="M22" s="321"/>
      <c r="N22" s="321"/>
      <c r="O22" s="1298"/>
      <c r="P22" s="1298"/>
      <c r="Q22" s="1298"/>
      <c r="R22" s="1298"/>
      <c r="S22" s="1298"/>
      <c r="T22" s="1298"/>
      <c r="U22" s="516"/>
      <c r="V22" s="320">
        <v>1000000</v>
      </c>
      <c r="W22" s="320">
        <v>1000000</v>
      </c>
      <c r="X22" s="1097"/>
      <c r="Y22" s="1382"/>
      <c r="Z22" s="1377"/>
      <c r="AA22" s="621"/>
      <c r="AB22" s="486"/>
      <c r="AC22" s="486"/>
      <c r="AD22" s="486"/>
      <c r="AE22" s="486"/>
      <c r="AF22" s="486"/>
      <c r="AG22" s="486"/>
      <c r="AH22" s="486"/>
      <c r="AI22" s="486"/>
      <c r="AJ22" s="486"/>
    </row>
    <row r="23" spans="1:36" s="1" customFormat="1" ht="45" hidden="1" x14ac:dyDescent="0.25">
      <c r="A23" s="7" t="s">
        <v>44</v>
      </c>
      <c r="B23" s="322" t="s">
        <v>33</v>
      </c>
      <c r="C23" s="322"/>
      <c r="D23" s="323" t="s">
        <v>42</v>
      </c>
      <c r="E23" s="324" t="e">
        <f>+Y23/#REF!</f>
        <v>#REF!</v>
      </c>
      <c r="F23" s="322"/>
      <c r="G23" s="325"/>
      <c r="H23" s="325"/>
      <c r="I23" s="326"/>
      <c r="J23" s="327"/>
      <c r="K23" s="326"/>
      <c r="L23" s="326"/>
      <c r="M23" s="327"/>
      <c r="N23" s="327"/>
      <c r="O23" s="579"/>
      <c r="P23" s="579"/>
      <c r="Q23" s="579"/>
      <c r="R23" s="579"/>
      <c r="S23" s="579"/>
      <c r="T23" s="579"/>
      <c r="U23" s="579">
        <v>410000000</v>
      </c>
      <c r="V23" s="326">
        <v>310000000</v>
      </c>
      <c r="W23" s="326">
        <v>260000000</v>
      </c>
      <c r="X23" s="326"/>
      <c r="Y23" s="328">
        <f>+Y27</f>
        <v>0</v>
      </c>
      <c r="Z23" s="643"/>
      <c r="AA23" s="502"/>
      <c r="AB23" s="503"/>
      <c r="AC23" s="503"/>
      <c r="AD23" s="503"/>
      <c r="AE23" s="486"/>
      <c r="AF23" s="486"/>
      <c r="AG23" s="486"/>
      <c r="AH23" s="486"/>
      <c r="AI23" s="486"/>
      <c r="AJ23" s="486"/>
    </row>
    <row r="24" spans="1:36" s="1" customFormat="1" ht="42.75" hidden="1" customHeight="1" x14ac:dyDescent="0.2">
      <c r="A24" s="9"/>
      <c r="B24" s="317" t="s">
        <v>12</v>
      </c>
      <c r="C24" s="317"/>
      <c r="D24" s="318" t="s">
        <v>43</v>
      </c>
      <c r="E24" s="319" t="e">
        <f>+Y24/#REF!</f>
        <v>#REF!</v>
      </c>
      <c r="F24" s="317" t="s">
        <v>395</v>
      </c>
      <c r="G24" s="329">
        <v>0</v>
      </c>
      <c r="H24" s="329"/>
      <c r="I24" s="330">
        <v>0.2</v>
      </c>
      <c r="J24" s="1543" t="s">
        <v>569</v>
      </c>
      <c r="K24" s="513"/>
      <c r="L24" s="513"/>
      <c r="M24" s="515"/>
      <c r="N24" s="515"/>
      <c r="O24" s="1296"/>
      <c r="P24" s="1296">
        <v>110000</v>
      </c>
      <c r="Q24" s="1296"/>
      <c r="R24" s="599"/>
      <c r="S24" s="1296"/>
      <c r="T24" s="1296"/>
      <c r="U24" s="516">
        <f>+U28+U30</f>
        <v>0</v>
      </c>
      <c r="V24" s="320">
        <f>+V28+V30</f>
        <v>240000000</v>
      </c>
      <c r="W24" s="320">
        <f>+W28+W30</f>
        <v>190000000</v>
      </c>
      <c r="X24" s="1095"/>
      <c r="Y24" s="1385">
        <f>SUM(O24:T26)</f>
        <v>110000</v>
      </c>
      <c r="Z24" s="1391" t="s">
        <v>378</v>
      </c>
      <c r="AA24" s="502"/>
      <c r="AB24" s="503"/>
      <c r="AC24" s="503"/>
      <c r="AD24" s="503"/>
      <c r="AE24" s="486"/>
      <c r="AF24" s="486"/>
      <c r="AG24" s="486"/>
      <c r="AH24" s="486"/>
      <c r="AI24" s="486"/>
      <c r="AJ24" s="486"/>
    </row>
    <row r="25" spans="1:36" s="1" customFormat="1" ht="42.75" hidden="1" customHeight="1" x14ac:dyDescent="0.2">
      <c r="A25" s="9"/>
      <c r="B25" s="317" t="s">
        <v>13</v>
      </c>
      <c r="C25" s="317"/>
      <c r="D25" s="318" t="s">
        <v>396</v>
      </c>
      <c r="E25" s="319" t="e">
        <f>+Y25/#REF!</f>
        <v>#REF!</v>
      </c>
      <c r="F25" s="317" t="s">
        <v>397</v>
      </c>
      <c r="G25" s="332" t="s">
        <v>285</v>
      </c>
      <c r="H25" s="332"/>
      <c r="I25" s="320">
        <v>0</v>
      </c>
      <c r="J25" s="1544"/>
      <c r="K25" s="512"/>
      <c r="L25" s="512"/>
      <c r="M25" s="514"/>
      <c r="N25" s="514"/>
      <c r="O25" s="1297"/>
      <c r="P25" s="1297"/>
      <c r="Q25" s="1297"/>
      <c r="R25" s="600"/>
      <c r="S25" s="1297"/>
      <c r="T25" s="1297"/>
      <c r="U25" s="516">
        <v>0</v>
      </c>
      <c r="V25" s="320" t="e">
        <f>+#REF!</f>
        <v>#REF!</v>
      </c>
      <c r="W25" s="320" t="e">
        <f>+#REF!</f>
        <v>#REF!</v>
      </c>
      <c r="X25" s="1096"/>
      <c r="Y25" s="1386"/>
      <c r="Z25" s="1391"/>
      <c r="AA25" s="502"/>
      <c r="AB25" s="503"/>
      <c r="AC25" s="503"/>
      <c r="AD25" s="503"/>
      <c r="AE25" s="486"/>
      <c r="AF25" s="486"/>
      <c r="AG25" s="486"/>
      <c r="AH25" s="486"/>
      <c r="AI25" s="486"/>
      <c r="AJ25" s="486"/>
    </row>
    <row r="26" spans="1:36" s="1" customFormat="1" ht="42.75" hidden="1" customHeight="1" x14ac:dyDescent="0.2">
      <c r="A26" s="9"/>
      <c r="B26" s="317" t="s">
        <v>14</v>
      </c>
      <c r="C26" s="317"/>
      <c r="D26" s="318" t="s">
        <v>398</v>
      </c>
      <c r="E26" s="319" t="e">
        <f>+Y26/#REF!</f>
        <v>#REF!</v>
      </c>
      <c r="F26" s="317" t="s">
        <v>399</v>
      </c>
      <c r="G26" s="330">
        <v>0</v>
      </c>
      <c r="H26" s="330"/>
      <c r="I26" s="330">
        <v>0</v>
      </c>
      <c r="J26" s="1545"/>
      <c r="K26" s="513"/>
      <c r="L26" s="513"/>
      <c r="M26" s="515"/>
      <c r="N26" s="515"/>
      <c r="O26" s="1298"/>
      <c r="P26" s="1298"/>
      <c r="Q26" s="1298"/>
      <c r="R26" s="601"/>
      <c r="S26" s="1298"/>
      <c r="T26" s="1298"/>
      <c r="U26" s="516">
        <v>0</v>
      </c>
      <c r="V26" s="320">
        <f>+V29</f>
        <v>60000000</v>
      </c>
      <c r="W26" s="320">
        <f>+W29</f>
        <v>60000000</v>
      </c>
      <c r="X26" s="1097"/>
      <c r="Y26" s="1387"/>
      <c r="Z26" s="1391"/>
      <c r="AA26" s="502"/>
      <c r="AB26" s="503"/>
      <c r="AC26" s="503"/>
      <c r="AD26" s="503"/>
      <c r="AE26" s="486"/>
      <c r="AF26" s="486"/>
      <c r="AG26" s="486"/>
      <c r="AH26" s="486"/>
      <c r="AI26" s="486"/>
      <c r="AJ26" s="486"/>
    </row>
    <row r="27" spans="1:36" s="1" customFormat="1" ht="15" hidden="1" x14ac:dyDescent="0.25">
      <c r="A27" s="8" t="s">
        <v>45</v>
      </c>
      <c r="B27" s="1189" t="s">
        <v>37</v>
      </c>
      <c r="C27" s="923"/>
      <c r="D27" s="334" t="s">
        <v>46</v>
      </c>
      <c r="E27" s="335" t="e">
        <f>+Y27/#REF!</f>
        <v>#REF!</v>
      </c>
      <c r="F27" s="333"/>
      <c r="G27" s="336"/>
      <c r="H27" s="336"/>
      <c r="I27" s="337"/>
      <c r="J27" s="338"/>
      <c r="K27" s="337"/>
      <c r="L27" s="337"/>
      <c r="M27" s="338"/>
      <c r="N27" s="338"/>
      <c r="O27" s="577"/>
      <c r="P27" s="577"/>
      <c r="Q27" s="577"/>
      <c r="R27" s="577"/>
      <c r="S27" s="577"/>
      <c r="T27" s="577"/>
      <c r="U27" s="577">
        <v>410000000</v>
      </c>
      <c r="V27" s="337">
        <v>310000000</v>
      </c>
      <c r="W27" s="337">
        <v>260000000</v>
      </c>
      <c r="X27" s="337"/>
      <c r="Y27" s="339">
        <f>+Y28</f>
        <v>0</v>
      </c>
      <c r="Z27" s="644"/>
      <c r="AA27" s="502"/>
      <c r="AB27" s="503"/>
      <c r="AC27" s="503"/>
      <c r="AD27" s="503"/>
      <c r="AE27" s="486"/>
      <c r="AF27" s="486"/>
      <c r="AG27" s="486"/>
      <c r="AH27" s="486"/>
      <c r="AI27" s="486"/>
      <c r="AJ27" s="486"/>
    </row>
    <row r="28" spans="1:36" s="775" customFormat="1" ht="49.5" hidden="1" customHeight="1" x14ac:dyDescent="0.2">
      <c r="A28" s="770"/>
      <c r="B28" s="1190"/>
      <c r="C28" s="923"/>
      <c r="D28" s="771" t="s">
        <v>655</v>
      </c>
      <c r="E28" s="772" t="e">
        <f>+Y28/#REF!</f>
        <v>#REF!</v>
      </c>
      <c r="F28" s="773" t="s">
        <v>870</v>
      </c>
      <c r="G28" s="925">
        <v>0</v>
      </c>
      <c r="H28" s="925">
        <v>3</v>
      </c>
      <c r="I28" s="925">
        <v>3</v>
      </c>
      <c r="J28" s="1262" t="s">
        <v>569</v>
      </c>
      <c r="K28" s="1439"/>
      <c r="L28" s="1439"/>
      <c r="M28" s="1439"/>
      <c r="N28" s="1439"/>
      <c r="O28" s="1383"/>
      <c r="P28" s="1383"/>
      <c r="Q28" s="1383"/>
      <c r="R28" s="774"/>
      <c r="S28" s="1383"/>
      <c r="T28" s="1383"/>
      <c r="U28" s="1383"/>
      <c r="V28" s="347">
        <v>150000000</v>
      </c>
      <c r="W28" s="347">
        <v>100000000</v>
      </c>
      <c r="X28" s="1098"/>
      <c r="Y28" s="1383">
        <f>SUM(O28:T30)</f>
        <v>0</v>
      </c>
      <c r="Z28" s="1392" t="s">
        <v>881</v>
      </c>
      <c r="AA28" s="502"/>
      <c r="AB28" s="503"/>
      <c r="AC28" s="503"/>
      <c r="AD28" s="503"/>
      <c r="AE28" s="503"/>
      <c r="AF28" s="503"/>
      <c r="AG28" s="503"/>
      <c r="AH28" s="503"/>
      <c r="AI28" s="503"/>
      <c r="AJ28" s="503"/>
    </row>
    <row r="29" spans="1:36" s="775" customFormat="1" ht="28.5" hidden="1" customHeight="1" x14ac:dyDescent="0.2">
      <c r="A29" s="770"/>
      <c r="B29" s="1190"/>
      <c r="C29" s="923"/>
      <c r="D29" s="771" t="s">
        <v>656</v>
      </c>
      <c r="E29" s="772" t="e">
        <f>+Y29/#REF!</f>
        <v>#REF!</v>
      </c>
      <c r="F29" s="776" t="s">
        <v>222</v>
      </c>
      <c r="G29" s="924">
        <v>0</v>
      </c>
      <c r="H29" s="924">
        <v>0</v>
      </c>
      <c r="I29" s="924">
        <v>0</v>
      </c>
      <c r="J29" s="1263"/>
      <c r="K29" s="1440"/>
      <c r="L29" s="1440"/>
      <c r="M29" s="1440"/>
      <c r="N29" s="1440"/>
      <c r="O29" s="1384"/>
      <c r="P29" s="1384"/>
      <c r="Q29" s="1384"/>
      <c r="R29" s="777"/>
      <c r="S29" s="1384"/>
      <c r="T29" s="1384"/>
      <c r="U29" s="1384"/>
      <c r="V29" s="347">
        <v>60000000</v>
      </c>
      <c r="W29" s="347">
        <v>60000000</v>
      </c>
      <c r="X29" s="1099"/>
      <c r="Y29" s="1384"/>
      <c r="Z29" s="1393"/>
      <c r="AA29" s="502"/>
      <c r="AB29" s="503"/>
      <c r="AC29" s="503"/>
      <c r="AD29" s="503"/>
      <c r="AE29" s="503"/>
      <c r="AF29" s="503"/>
      <c r="AG29" s="503"/>
      <c r="AH29" s="503"/>
      <c r="AI29" s="503"/>
      <c r="AJ29" s="503"/>
    </row>
    <row r="30" spans="1:36" s="775" customFormat="1" ht="42.75" hidden="1" customHeight="1" x14ac:dyDescent="0.2">
      <c r="A30" s="770"/>
      <c r="B30" s="1190"/>
      <c r="C30" s="923"/>
      <c r="D30" s="771" t="s">
        <v>657</v>
      </c>
      <c r="E30" s="772" t="e">
        <f>+Y30/#REF!</f>
        <v>#REF!</v>
      </c>
      <c r="F30" s="776" t="s">
        <v>871</v>
      </c>
      <c r="G30" s="924">
        <v>0</v>
      </c>
      <c r="H30" s="924">
        <v>0.5</v>
      </c>
      <c r="I30" s="924">
        <v>0.5</v>
      </c>
      <c r="J30" s="1263"/>
      <c r="K30" s="1440"/>
      <c r="L30" s="1440"/>
      <c r="M30" s="1440"/>
      <c r="N30" s="1440"/>
      <c r="O30" s="1384"/>
      <c r="P30" s="1384"/>
      <c r="Q30" s="1384"/>
      <c r="R30" s="777"/>
      <c r="S30" s="1384"/>
      <c r="T30" s="1384"/>
      <c r="U30" s="1384"/>
      <c r="V30" s="347">
        <v>90000000</v>
      </c>
      <c r="W30" s="347">
        <v>90000000</v>
      </c>
      <c r="X30" s="1099"/>
      <c r="Y30" s="1384"/>
      <c r="Z30" s="1394"/>
      <c r="AA30" s="502"/>
      <c r="AB30" s="503"/>
      <c r="AC30" s="503"/>
      <c r="AD30" s="503"/>
      <c r="AE30" s="503"/>
      <c r="AF30" s="503"/>
      <c r="AG30" s="503"/>
      <c r="AH30" s="503"/>
      <c r="AI30" s="503"/>
      <c r="AJ30" s="503"/>
    </row>
    <row r="31" spans="1:36" s="775" customFormat="1" ht="42.75" hidden="1" x14ac:dyDescent="0.2">
      <c r="A31" s="922"/>
      <c r="B31" s="923"/>
      <c r="C31" s="923"/>
      <c r="D31" s="771" t="s">
        <v>921</v>
      </c>
      <c r="E31" s="772"/>
      <c r="F31" s="878" t="s">
        <v>922</v>
      </c>
      <c r="G31" s="924">
        <v>0</v>
      </c>
      <c r="H31" s="924">
        <v>1</v>
      </c>
      <c r="I31" s="924">
        <v>1</v>
      </c>
      <c r="J31" s="1264"/>
      <c r="K31" s="880"/>
      <c r="L31" s="880"/>
      <c r="M31" s="880"/>
      <c r="N31" s="880"/>
      <c r="O31" s="879"/>
      <c r="P31" s="879"/>
      <c r="Q31" s="879"/>
      <c r="R31" s="879"/>
      <c r="S31" s="879"/>
      <c r="T31" s="879"/>
      <c r="U31" s="879"/>
      <c r="V31" s="347"/>
      <c r="W31" s="347"/>
      <c r="X31" s="1099"/>
      <c r="Y31" s="879"/>
      <c r="Z31" s="881"/>
      <c r="AA31" s="502"/>
      <c r="AB31" s="503"/>
      <c r="AC31" s="503"/>
      <c r="AD31" s="503"/>
      <c r="AE31" s="503"/>
      <c r="AF31" s="503"/>
      <c r="AG31" s="503"/>
      <c r="AH31" s="503"/>
      <c r="AI31" s="503"/>
      <c r="AJ31" s="503"/>
    </row>
    <row r="32" spans="1:36" s="1" customFormat="1" ht="30" hidden="1" customHeight="1" x14ac:dyDescent="0.2">
      <c r="A32" s="357" t="s">
        <v>47</v>
      </c>
      <c r="B32" s="357" t="s">
        <v>31</v>
      </c>
      <c r="C32" s="357"/>
      <c r="D32" s="358" t="s">
        <v>49</v>
      </c>
      <c r="E32" s="359" t="e">
        <f>+Y32/#REF!</f>
        <v>#REF!</v>
      </c>
      <c r="F32" s="357"/>
      <c r="G32" s="360"/>
      <c r="H32" s="360"/>
      <c r="I32" s="361"/>
      <c r="J32" s="362"/>
      <c r="K32" s="361"/>
      <c r="L32" s="361"/>
      <c r="M32" s="362"/>
      <c r="N32" s="362"/>
      <c r="O32" s="528"/>
      <c r="P32" s="528"/>
      <c r="Q32" s="528"/>
      <c r="R32" s="528"/>
      <c r="S32" s="528"/>
      <c r="T32" s="528"/>
      <c r="U32" s="528">
        <v>209300000</v>
      </c>
      <c r="V32" s="361">
        <v>273849000</v>
      </c>
      <c r="W32" s="361">
        <v>284009000</v>
      </c>
      <c r="X32" s="361"/>
      <c r="Y32" s="528">
        <f>+Y33</f>
        <v>396241</v>
      </c>
      <c r="Z32" s="645"/>
      <c r="AA32" s="502"/>
      <c r="AB32" s="503"/>
      <c r="AC32" s="503"/>
      <c r="AD32" s="503"/>
      <c r="AE32" s="486"/>
      <c r="AF32" s="486"/>
      <c r="AG32" s="486"/>
      <c r="AH32" s="486"/>
      <c r="AI32" s="486"/>
      <c r="AJ32" s="486"/>
    </row>
    <row r="33" spans="1:36" s="1" customFormat="1" ht="45" hidden="1" x14ac:dyDescent="0.2">
      <c r="A33" s="341" t="s">
        <v>48</v>
      </c>
      <c r="B33" s="341" t="s">
        <v>33</v>
      </c>
      <c r="C33" s="341"/>
      <c r="D33" s="342" t="s">
        <v>50</v>
      </c>
      <c r="E33" s="343" t="e">
        <f>+Y33/#REF!</f>
        <v>#REF!</v>
      </c>
      <c r="F33" s="341"/>
      <c r="G33" s="344"/>
      <c r="H33" s="344"/>
      <c r="I33" s="345"/>
      <c r="J33" s="346"/>
      <c r="K33" s="345"/>
      <c r="L33" s="345"/>
      <c r="M33" s="346"/>
      <c r="N33" s="346"/>
      <c r="O33" s="580"/>
      <c r="P33" s="580"/>
      <c r="Q33" s="580"/>
      <c r="R33" s="580"/>
      <c r="S33" s="580"/>
      <c r="T33" s="580"/>
      <c r="U33" s="580">
        <v>209300000</v>
      </c>
      <c r="V33" s="345">
        <v>273849000</v>
      </c>
      <c r="W33" s="345">
        <v>284009000</v>
      </c>
      <c r="X33" s="345"/>
      <c r="Y33" s="580">
        <f>SUM(Y37:Y47)</f>
        <v>396241</v>
      </c>
      <c r="Z33" s="646"/>
      <c r="AA33" s="502"/>
      <c r="AB33" s="503"/>
      <c r="AC33" s="503"/>
      <c r="AD33" s="503"/>
      <c r="AE33" s="486"/>
      <c r="AF33" s="486"/>
      <c r="AG33" s="486"/>
      <c r="AH33" s="486"/>
      <c r="AI33" s="486"/>
      <c r="AJ33" s="486"/>
    </row>
    <row r="34" spans="1:36" s="1" customFormat="1" ht="57" hidden="1" x14ac:dyDescent="0.2">
      <c r="A34" s="317"/>
      <c r="B34" s="317" t="s">
        <v>15</v>
      </c>
      <c r="C34" s="317"/>
      <c r="D34" s="318" t="s">
        <v>51</v>
      </c>
      <c r="E34" s="319" t="e">
        <f>+Y34/#REF!</f>
        <v>#REF!</v>
      </c>
      <c r="F34" s="317" t="s">
        <v>400</v>
      </c>
      <c r="G34" s="347">
        <v>0</v>
      </c>
      <c r="H34" s="347"/>
      <c r="I34" s="330">
        <v>0.09</v>
      </c>
      <c r="J34" s="331"/>
      <c r="K34" s="330"/>
      <c r="L34" s="330"/>
      <c r="M34" s="331"/>
      <c r="N34" s="331"/>
      <c r="O34" s="516"/>
      <c r="P34" s="516"/>
      <c r="Q34" s="516"/>
      <c r="R34" s="516"/>
      <c r="S34" s="516"/>
      <c r="T34" s="516"/>
      <c r="U34" s="516">
        <f>+U37+U39+U40+U41+U46</f>
        <v>144000000</v>
      </c>
      <c r="V34" s="320">
        <f>+V37+V39+V40+V41+V46</f>
        <v>180849000</v>
      </c>
      <c r="W34" s="320">
        <f>+W37+W39+W40+W41+W46</f>
        <v>185000000</v>
      </c>
      <c r="X34" s="320"/>
      <c r="Y34" s="516" t="e">
        <f>+U34+V34+W34+#REF!</f>
        <v>#REF!</v>
      </c>
      <c r="Z34" s="1391" t="s">
        <v>379</v>
      </c>
      <c r="AA34" s="502"/>
      <c r="AB34" s="503"/>
      <c r="AC34" s="503"/>
      <c r="AD34" s="503"/>
      <c r="AE34" s="486"/>
      <c r="AF34" s="486"/>
      <c r="AG34" s="486"/>
      <c r="AH34" s="486"/>
      <c r="AI34" s="486"/>
      <c r="AJ34" s="486"/>
    </row>
    <row r="35" spans="1:36" s="1" customFormat="1" ht="35.25" hidden="1" customHeight="1" x14ac:dyDescent="0.2">
      <c r="A35" s="317"/>
      <c r="B35" s="317" t="s">
        <v>16</v>
      </c>
      <c r="C35" s="317"/>
      <c r="D35" s="348" t="s">
        <v>52</v>
      </c>
      <c r="E35" s="349" t="e">
        <f>+Y35/#REF!</f>
        <v>#REF!</v>
      </c>
      <c r="F35" s="317" t="s">
        <v>223</v>
      </c>
      <c r="G35" s="320">
        <v>0</v>
      </c>
      <c r="H35" s="320"/>
      <c r="I35" s="320">
        <v>0</v>
      </c>
      <c r="J35" s="321"/>
      <c r="K35" s="320"/>
      <c r="L35" s="320"/>
      <c r="M35" s="321"/>
      <c r="N35" s="321"/>
      <c r="O35" s="516"/>
      <c r="P35" s="516"/>
      <c r="Q35" s="516"/>
      <c r="R35" s="516"/>
      <c r="S35" s="516"/>
      <c r="T35" s="516"/>
      <c r="U35" s="516" t="e">
        <f>+#REF!+U42+U43+U44+U45+U47</f>
        <v>#REF!</v>
      </c>
      <c r="V35" s="320" t="e">
        <f>+#REF!+V42+V43+V44+V45+V47</f>
        <v>#REF!</v>
      </c>
      <c r="W35" s="320" t="e">
        <f>+#REF!+W42+W43+W44+W45+W47</f>
        <v>#REF!</v>
      </c>
      <c r="X35" s="320"/>
      <c r="Y35" s="516" t="e">
        <f>+U35+V35+W35+#REF!</f>
        <v>#REF!</v>
      </c>
      <c r="Z35" s="1391"/>
      <c r="AA35" s="502"/>
      <c r="AB35" s="503"/>
      <c r="AC35" s="503"/>
      <c r="AD35" s="503"/>
      <c r="AE35" s="486"/>
      <c r="AF35" s="486"/>
      <c r="AG35" s="486"/>
      <c r="AH35" s="486"/>
      <c r="AI35" s="486"/>
      <c r="AJ35" s="486"/>
    </row>
    <row r="36" spans="1:36" s="1" customFormat="1" ht="15" hidden="1" x14ac:dyDescent="0.2">
      <c r="A36" s="341" t="s">
        <v>53</v>
      </c>
      <c r="B36" s="1473" t="s">
        <v>37</v>
      </c>
      <c r="C36" s="1001"/>
      <c r="D36" s="342" t="s">
        <v>54</v>
      </c>
      <c r="E36" s="343" t="e">
        <f>+Y36/#REF!</f>
        <v>#REF!</v>
      </c>
      <c r="F36" s="341"/>
      <c r="G36" s="344"/>
      <c r="H36" s="344"/>
      <c r="I36" s="345"/>
      <c r="J36" s="346"/>
      <c r="K36" s="345"/>
      <c r="L36" s="345"/>
      <c r="M36" s="346"/>
      <c r="N36" s="346"/>
      <c r="O36" s="580"/>
      <c r="P36" s="580"/>
      <c r="Q36" s="580"/>
      <c r="R36" s="580"/>
      <c r="S36" s="580"/>
      <c r="T36" s="580"/>
      <c r="U36" s="580">
        <v>209300000</v>
      </c>
      <c r="V36" s="345">
        <v>273849000</v>
      </c>
      <c r="W36" s="345">
        <v>284009000</v>
      </c>
      <c r="X36" s="345"/>
      <c r="Y36" s="580">
        <f>SUM(Y37:Y47)</f>
        <v>396241</v>
      </c>
      <c r="Z36" s="646"/>
      <c r="AA36" s="502"/>
      <c r="AB36" s="503"/>
      <c r="AC36" s="503"/>
      <c r="AD36" s="503"/>
      <c r="AE36" s="486"/>
      <c r="AF36" s="486"/>
      <c r="AG36" s="486"/>
      <c r="AH36" s="486"/>
      <c r="AI36" s="486"/>
      <c r="AJ36" s="486"/>
    </row>
    <row r="37" spans="1:36" s="1" customFormat="1" ht="42.75" hidden="1" customHeight="1" x14ac:dyDescent="0.2">
      <c r="A37" s="9"/>
      <c r="B37" s="1474"/>
      <c r="C37" s="1002"/>
      <c r="D37" s="318" t="s">
        <v>658</v>
      </c>
      <c r="E37" s="319" t="e">
        <f>+Y37/#REF!</f>
        <v>#REF!</v>
      </c>
      <c r="F37" s="317" t="s">
        <v>401</v>
      </c>
      <c r="G37" s="320">
        <v>0</v>
      </c>
      <c r="H37" s="320">
        <v>7</v>
      </c>
      <c r="I37" s="320">
        <v>8</v>
      </c>
      <c r="J37" s="1451" t="s">
        <v>560</v>
      </c>
      <c r="K37" s="1451" t="s">
        <v>605</v>
      </c>
      <c r="L37" s="693" t="s">
        <v>564</v>
      </c>
      <c r="M37" s="321">
        <v>0</v>
      </c>
      <c r="N37" s="321">
        <v>8</v>
      </c>
      <c r="O37" s="1296"/>
      <c r="P37" s="1299">
        <f>65561+24475</f>
        <v>90036</v>
      </c>
      <c r="Q37" s="1299">
        <v>97853</v>
      </c>
      <c r="R37" s="1299">
        <v>173803</v>
      </c>
      <c r="S37" s="1395" t="s">
        <v>614</v>
      </c>
      <c r="T37" s="1296"/>
      <c r="U37" s="516">
        <v>50000000</v>
      </c>
      <c r="V37" s="320">
        <v>80000000</v>
      </c>
      <c r="W37" s="320">
        <v>90000000</v>
      </c>
      <c r="X37" s="1095"/>
      <c r="Y37" s="1296">
        <f>SUM(O37:S45)</f>
        <v>361692</v>
      </c>
      <c r="Z37" s="1376" t="s">
        <v>881</v>
      </c>
      <c r="AA37" s="621"/>
      <c r="AB37" s="486"/>
      <c r="AC37" s="486"/>
      <c r="AD37" s="486"/>
      <c r="AE37" s="486"/>
      <c r="AF37" s="486"/>
      <c r="AG37" s="486"/>
      <c r="AH37" s="486"/>
      <c r="AI37" s="486"/>
      <c r="AJ37" s="486"/>
    </row>
    <row r="38" spans="1:36" s="1" customFormat="1" ht="44.25" hidden="1" customHeight="1" x14ac:dyDescent="0.2">
      <c r="A38" s="9"/>
      <c r="B38" s="1474"/>
      <c r="C38" s="1002"/>
      <c r="D38" s="318" t="s">
        <v>659</v>
      </c>
      <c r="E38" s="319"/>
      <c r="F38" s="317" t="s">
        <v>405</v>
      </c>
      <c r="G38" s="320">
        <v>0</v>
      </c>
      <c r="H38" s="320">
        <v>1</v>
      </c>
      <c r="I38" s="320">
        <v>1</v>
      </c>
      <c r="J38" s="1452"/>
      <c r="K38" s="1452"/>
      <c r="L38" s="693" t="s">
        <v>565</v>
      </c>
      <c r="M38" s="321">
        <v>0</v>
      </c>
      <c r="N38" s="321">
        <v>8</v>
      </c>
      <c r="O38" s="1297"/>
      <c r="P38" s="1300"/>
      <c r="Q38" s="1300"/>
      <c r="R38" s="1300"/>
      <c r="S38" s="1396"/>
      <c r="T38" s="1297"/>
      <c r="U38" s="516"/>
      <c r="V38" s="320"/>
      <c r="W38" s="320"/>
      <c r="X38" s="1096"/>
      <c r="Y38" s="1297"/>
      <c r="Z38" s="1390"/>
      <c r="AA38" s="621"/>
      <c r="AB38" s="486"/>
      <c r="AC38" s="486"/>
      <c r="AD38" s="486"/>
      <c r="AE38" s="486"/>
      <c r="AF38" s="486"/>
      <c r="AG38" s="486"/>
      <c r="AH38" s="486"/>
      <c r="AI38" s="486"/>
      <c r="AJ38" s="486"/>
    </row>
    <row r="39" spans="1:36" s="1" customFormat="1" ht="28.5" hidden="1" customHeight="1" x14ac:dyDescent="0.2">
      <c r="A39" s="9"/>
      <c r="B39" s="1474"/>
      <c r="C39" s="1002"/>
      <c r="D39" s="318" t="s">
        <v>660</v>
      </c>
      <c r="E39" s="319" t="e">
        <f>+Y39/#REF!</f>
        <v>#REF!</v>
      </c>
      <c r="F39" s="317" t="s">
        <v>402</v>
      </c>
      <c r="G39" s="320">
        <v>2</v>
      </c>
      <c r="H39" s="320">
        <v>1</v>
      </c>
      <c r="I39" s="320">
        <v>1</v>
      </c>
      <c r="J39" s="1452"/>
      <c r="K39" s="1452"/>
      <c r="L39" s="1451" t="s">
        <v>562</v>
      </c>
      <c r="M39" s="1451">
        <v>0</v>
      </c>
      <c r="N39" s="1385">
        <v>21</v>
      </c>
      <c r="O39" s="1297"/>
      <c r="P39" s="1300"/>
      <c r="Q39" s="1300"/>
      <c r="R39" s="1300"/>
      <c r="S39" s="1396"/>
      <c r="T39" s="1297"/>
      <c r="U39" s="516">
        <v>10000000</v>
      </c>
      <c r="V39" s="320">
        <v>12000000</v>
      </c>
      <c r="W39" s="320">
        <v>12000000</v>
      </c>
      <c r="X39" s="1096"/>
      <c r="Y39" s="1297"/>
      <c r="Z39" s="1390"/>
      <c r="AA39" s="621"/>
      <c r="AB39" s="486"/>
      <c r="AC39" s="486"/>
      <c r="AD39" s="486"/>
      <c r="AE39" s="486"/>
      <c r="AF39" s="486"/>
      <c r="AG39" s="486"/>
      <c r="AH39" s="486"/>
      <c r="AI39" s="486"/>
      <c r="AJ39" s="486"/>
    </row>
    <row r="40" spans="1:36" s="1" customFormat="1" ht="28.5" hidden="1" customHeight="1" x14ac:dyDescent="0.2">
      <c r="A40" s="9"/>
      <c r="B40" s="1474"/>
      <c r="C40" s="1002"/>
      <c r="D40" s="318" t="s">
        <v>661</v>
      </c>
      <c r="E40" s="319" t="e">
        <f>+Y40/#REF!</f>
        <v>#REF!</v>
      </c>
      <c r="F40" s="317" t="s">
        <v>403</v>
      </c>
      <c r="G40" s="692">
        <v>2</v>
      </c>
      <c r="H40" s="692">
        <v>1</v>
      </c>
      <c r="I40" s="320">
        <v>1</v>
      </c>
      <c r="J40" s="1452"/>
      <c r="K40" s="1452"/>
      <c r="L40" s="1452"/>
      <c r="M40" s="1452"/>
      <c r="N40" s="1386"/>
      <c r="O40" s="1297"/>
      <c r="P40" s="1300"/>
      <c r="Q40" s="1300"/>
      <c r="R40" s="1300"/>
      <c r="S40" s="1396"/>
      <c r="T40" s="1297"/>
      <c r="U40" s="516">
        <v>5000000</v>
      </c>
      <c r="V40" s="320">
        <v>5000000</v>
      </c>
      <c r="W40" s="320">
        <v>5000000</v>
      </c>
      <c r="X40" s="1096"/>
      <c r="Y40" s="1297"/>
      <c r="Z40" s="1390"/>
      <c r="AA40" s="621"/>
      <c r="AB40" s="486"/>
      <c r="AC40" s="486"/>
      <c r="AD40" s="486"/>
      <c r="AE40" s="486"/>
      <c r="AF40" s="486"/>
      <c r="AG40" s="486"/>
      <c r="AH40" s="486"/>
      <c r="AI40" s="486"/>
      <c r="AJ40" s="486"/>
    </row>
    <row r="41" spans="1:36" s="1" customFormat="1" ht="42.75" hidden="1" customHeight="1" x14ac:dyDescent="0.2">
      <c r="A41" s="9"/>
      <c r="B41" s="1474"/>
      <c r="C41" s="1002"/>
      <c r="D41" s="318" t="s">
        <v>662</v>
      </c>
      <c r="E41" s="319" t="e">
        <f>+Y41/#REF!</f>
        <v>#REF!</v>
      </c>
      <c r="F41" s="317" t="s">
        <v>404</v>
      </c>
      <c r="G41" s="320">
        <v>1</v>
      </c>
      <c r="H41" s="320">
        <v>0</v>
      </c>
      <c r="I41" s="320">
        <v>1</v>
      </c>
      <c r="J41" s="1452"/>
      <c r="K41" s="1452"/>
      <c r="L41" s="1452"/>
      <c r="M41" s="1452"/>
      <c r="N41" s="1386"/>
      <c r="O41" s="1297"/>
      <c r="P41" s="1300"/>
      <c r="Q41" s="1300"/>
      <c r="R41" s="1300"/>
      <c r="S41" s="1396"/>
      <c r="T41" s="1297"/>
      <c r="U41" s="516">
        <v>15000000</v>
      </c>
      <c r="V41" s="320">
        <v>18000000</v>
      </c>
      <c r="W41" s="320">
        <v>18000000</v>
      </c>
      <c r="X41" s="1096"/>
      <c r="Y41" s="1297"/>
      <c r="Z41" s="1390"/>
      <c r="AA41" s="621"/>
      <c r="AB41" s="486"/>
      <c r="AC41" s="486"/>
      <c r="AD41" s="486"/>
      <c r="AE41" s="486"/>
      <c r="AF41" s="486"/>
      <c r="AG41" s="486"/>
      <c r="AH41" s="486"/>
      <c r="AI41" s="486"/>
      <c r="AJ41" s="486"/>
    </row>
    <row r="42" spans="1:36" s="1" customFormat="1" ht="30.75" hidden="1" customHeight="1" x14ac:dyDescent="0.2">
      <c r="A42" s="9"/>
      <c r="B42" s="1474"/>
      <c r="C42" s="1002"/>
      <c r="D42" s="318" t="s">
        <v>663</v>
      </c>
      <c r="E42" s="319" t="e">
        <f>+Y42/#REF!</f>
        <v>#REF!</v>
      </c>
      <c r="F42" s="317" t="s">
        <v>406</v>
      </c>
      <c r="G42" s="692">
        <v>7</v>
      </c>
      <c r="H42" s="692">
        <v>7</v>
      </c>
      <c r="I42" s="320">
        <v>7</v>
      </c>
      <c r="J42" s="1452"/>
      <c r="K42" s="1452"/>
      <c r="L42" s="1452"/>
      <c r="M42" s="1452"/>
      <c r="N42" s="1386"/>
      <c r="O42" s="1297"/>
      <c r="P42" s="1300"/>
      <c r="Q42" s="1300"/>
      <c r="R42" s="1300"/>
      <c r="S42" s="1396"/>
      <c r="T42" s="1297"/>
      <c r="U42" s="516">
        <v>30300000</v>
      </c>
      <c r="V42" s="320">
        <v>40000000</v>
      </c>
      <c r="W42" s="320">
        <v>55000000</v>
      </c>
      <c r="X42" s="1096"/>
      <c r="Y42" s="1297"/>
      <c r="Z42" s="1390"/>
      <c r="AA42" s="621"/>
      <c r="AB42" s="486"/>
      <c r="AC42" s="486"/>
      <c r="AD42" s="486"/>
      <c r="AE42" s="486"/>
      <c r="AF42" s="486"/>
      <c r="AG42" s="486"/>
      <c r="AH42" s="486"/>
      <c r="AI42" s="486"/>
      <c r="AJ42" s="486"/>
    </row>
    <row r="43" spans="1:36" s="1" customFormat="1" ht="28.5" hidden="1" customHeight="1" x14ac:dyDescent="0.2">
      <c r="A43" s="9"/>
      <c r="B43" s="1474"/>
      <c r="C43" s="1002"/>
      <c r="D43" s="318" t="s">
        <v>664</v>
      </c>
      <c r="E43" s="319" t="e">
        <f>+Y43/#REF!</f>
        <v>#REF!</v>
      </c>
      <c r="F43" s="317" t="s">
        <v>407</v>
      </c>
      <c r="G43" s="692">
        <v>7</v>
      </c>
      <c r="H43" s="692">
        <v>7</v>
      </c>
      <c r="I43" s="320">
        <v>7</v>
      </c>
      <c r="J43" s="1452"/>
      <c r="K43" s="1452"/>
      <c r="L43" s="1452"/>
      <c r="M43" s="1452"/>
      <c r="N43" s="1386"/>
      <c r="O43" s="1297"/>
      <c r="P43" s="1300"/>
      <c r="Q43" s="1300"/>
      <c r="R43" s="1300"/>
      <c r="S43" s="1396"/>
      <c r="T43" s="1297"/>
      <c r="U43" s="516">
        <v>10000000</v>
      </c>
      <c r="V43" s="320">
        <v>13000000</v>
      </c>
      <c r="W43" s="320">
        <v>13000000</v>
      </c>
      <c r="X43" s="1096"/>
      <c r="Y43" s="1297"/>
      <c r="Z43" s="1390"/>
      <c r="AA43" s="621"/>
      <c r="AB43" s="486"/>
      <c r="AC43" s="486"/>
      <c r="AD43" s="486"/>
      <c r="AE43" s="486"/>
      <c r="AF43" s="486"/>
      <c r="AG43" s="486"/>
      <c r="AH43" s="486"/>
      <c r="AI43" s="486"/>
      <c r="AJ43" s="486"/>
    </row>
    <row r="44" spans="1:36" s="1" customFormat="1" ht="35.25" hidden="1" customHeight="1" x14ac:dyDescent="0.2">
      <c r="A44" s="9"/>
      <c r="B44" s="1474"/>
      <c r="C44" s="1002"/>
      <c r="D44" s="318" t="s">
        <v>665</v>
      </c>
      <c r="E44" s="319" t="e">
        <f>+Y44/#REF!</f>
        <v>#REF!</v>
      </c>
      <c r="F44" s="317" t="s">
        <v>408</v>
      </c>
      <c r="G44" s="694">
        <v>1</v>
      </c>
      <c r="H44" s="694">
        <v>1</v>
      </c>
      <c r="I44" s="320">
        <v>1</v>
      </c>
      <c r="J44" s="1452"/>
      <c r="K44" s="1452"/>
      <c r="L44" s="1452"/>
      <c r="M44" s="1452"/>
      <c r="N44" s="1386"/>
      <c r="O44" s="1297"/>
      <c r="P44" s="1300"/>
      <c r="Q44" s="1300"/>
      <c r="R44" s="1300"/>
      <c r="S44" s="1396"/>
      <c r="T44" s="1297"/>
      <c r="U44" s="516">
        <v>20000000</v>
      </c>
      <c r="V44" s="320">
        <v>20000000</v>
      </c>
      <c r="W44" s="320">
        <v>20000000</v>
      </c>
      <c r="X44" s="1096"/>
      <c r="Y44" s="1297"/>
      <c r="Z44" s="1390"/>
      <c r="AA44" s="621"/>
      <c r="AB44" s="486"/>
      <c r="AC44" s="486"/>
      <c r="AD44" s="486"/>
      <c r="AE44" s="486"/>
      <c r="AF44" s="486"/>
      <c r="AG44" s="486"/>
      <c r="AH44" s="486"/>
      <c r="AI44" s="486"/>
      <c r="AJ44" s="486"/>
    </row>
    <row r="45" spans="1:36" s="1" customFormat="1" ht="15" hidden="1" customHeight="1" x14ac:dyDescent="0.2">
      <c r="A45" s="9"/>
      <c r="B45" s="1474"/>
      <c r="C45" s="1002"/>
      <c r="D45" s="318" t="s">
        <v>666</v>
      </c>
      <c r="E45" s="319" t="e">
        <f>+Y45/#REF!</f>
        <v>#REF!</v>
      </c>
      <c r="F45" s="317" t="s">
        <v>409</v>
      </c>
      <c r="G45" s="692">
        <v>1</v>
      </c>
      <c r="H45" s="692">
        <v>1</v>
      </c>
      <c r="I45" s="320">
        <v>1</v>
      </c>
      <c r="J45" s="1453"/>
      <c r="K45" s="1453"/>
      <c r="L45" s="1453"/>
      <c r="M45" s="1453"/>
      <c r="N45" s="1387"/>
      <c r="O45" s="1298"/>
      <c r="P45" s="1301"/>
      <c r="Q45" s="1301"/>
      <c r="R45" s="1301"/>
      <c r="S45" s="1397"/>
      <c r="T45" s="1298"/>
      <c r="U45" s="516">
        <v>5000000</v>
      </c>
      <c r="V45" s="320">
        <v>5000000</v>
      </c>
      <c r="W45" s="320">
        <v>5000000</v>
      </c>
      <c r="X45" s="1097"/>
      <c r="Y45" s="1298"/>
      <c r="Z45" s="1390"/>
      <c r="AA45" s="621"/>
      <c r="AB45" s="486"/>
      <c r="AC45" s="486"/>
      <c r="AD45" s="486"/>
      <c r="AE45" s="486"/>
      <c r="AF45" s="486"/>
      <c r="AG45" s="486"/>
      <c r="AH45" s="486"/>
      <c r="AI45" s="486"/>
      <c r="AJ45" s="486"/>
    </row>
    <row r="46" spans="1:36" s="1" customFormat="1" ht="42.75" hidden="1" customHeight="1" x14ac:dyDescent="0.2">
      <c r="A46" s="9"/>
      <c r="B46" s="1474"/>
      <c r="C46" s="1002"/>
      <c r="D46" s="318" t="s">
        <v>667</v>
      </c>
      <c r="E46" s="319" t="e">
        <f>+Y46/#REF!</f>
        <v>#REF!</v>
      </c>
      <c r="F46" s="317" t="s">
        <v>410</v>
      </c>
      <c r="G46" s="692">
        <v>3</v>
      </c>
      <c r="H46" s="692">
        <v>4</v>
      </c>
      <c r="I46" s="320">
        <v>2</v>
      </c>
      <c r="J46" s="1451" t="s">
        <v>561</v>
      </c>
      <c r="K46" s="1454" t="s">
        <v>607</v>
      </c>
      <c r="L46" s="1451" t="s">
        <v>563</v>
      </c>
      <c r="M46" s="1451"/>
      <c r="N46" s="1451"/>
      <c r="O46" s="1383"/>
      <c r="P46" s="1296"/>
      <c r="Q46" s="1299">
        <v>34549</v>
      </c>
      <c r="R46" s="1296"/>
      <c r="S46" s="1395" t="s">
        <v>613</v>
      </c>
      <c r="T46" s="1296"/>
      <c r="U46" s="1296">
        <v>64000000</v>
      </c>
      <c r="V46" s="320">
        <v>65849000</v>
      </c>
      <c r="W46" s="320">
        <v>60000000</v>
      </c>
      <c r="X46" s="1095"/>
      <c r="Y46" s="1296">
        <f>SUM(O46:S47)</f>
        <v>34549</v>
      </c>
      <c r="Z46" s="1390"/>
      <c r="AA46" s="621"/>
      <c r="AB46" s="486"/>
      <c r="AC46" s="486"/>
      <c r="AD46" s="486"/>
      <c r="AE46" s="486"/>
      <c r="AF46" s="486"/>
      <c r="AG46" s="486"/>
      <c r="AH46" s="486"/>
      <c r="AI46" s="486"/>
      <c r="AJ46" s="486"/>
    </row>
    <row r="47" spans="1:36" s="1" customFormat="1" ht="28.5" hidden="1" customHeight="1" x14ac:dyDescent="0.2">
      <c r="A47" s="9"/>
      <c r="B47" s="1475"/>
      <c r="C47" s="1003"/>
      <c r="D47" s="318" t="s">
        <v>668</v>
      </c>
      <c r="E47" s="319" t="e">
        <f>+Y47/#REF!</f>
        <v>#REF!</v>
      </c>
      <c r="F47" s="317" t="s">
        <v>224</v>
      </c>
      <c r="G47" s="320">
        <v>0</v>
      </c>
      <c r="H47" s="320">
        <v>0</v>
      </c>
      <c r="I47" s="837">
        <v>0.5</v>
      </c>
      <c r="J47" s="1453"/>
      <c r="K47" s="1455"/>
      <c r="L47" s="1453"/>
      <c r="M47" s="1453"/>
      <c r="N47" s="1453">
        <v>1</v>
      </c>
      <c r="O47" s="1470"/>
      <c r="P47" s="1298"/>
      <c r="Q47" s="1301"/>
      <c r="R47" s="1298"/>
      <c r="S47" s="1397"/>
      <c r="T47" s="1298"/>
      <c r="U47" s="1298"/>
      <c r="V47" s="320">
        <v>0</v>
      </c>
      <c r="W47" s="320">
        <v>5009000</v>
      </c>
      <c r="X47" s="1097"/>
      <c r="Y47" s="1298"/>
      <c r="Z47" s="1377"/>
      <c r="AA47" s="621"/>
      <c r="AB47" s="486"/>
      <c r="AC47" s="486"/>
      <c r="AD47" s="486"/>
      <c r="AE47" s="486"/>
      <c r="AF47" s="486"/>
      <c r="AG47" s="486"/>
      <c r="AH47" s="486"/>
      <c r="AI47" s="486"/>
      <c r="AJ47" s="486"/>
    </row>
    <row r="48" spans="1:36" s="1" customFormat="1" ht="45" hidden="1" x14ac:dyDescent="0.2">
      <c r="A48" s="6" t="s">
        <v>60</v>
      </c>
      <c r="B48" s="357" t="s">
        <v>31</v>
      </c>
      <c r="C48" s="357"/>
      <c r="D48" s="358" t="s">
        <v>10</v>
      </c>
      <c r="E48" s="359" t="e">
        <f>+Y48/#REF!</f>
        <v>#REF!</v>
      </c>
      <c r="F48" s="357"/>
      <c r="G48" s="360"/>
      <c r="H48" s="360"/>
      <c r="I48" s="361"/>
      <c r="J48" s="362"/>
      <c r="K48" s="361"/>
      <c r="L48" s="361"/>
      <c r="M48" s="362"/>
      <c r="N48" s="362"/>
      <c r="O48" s="528"/>
      <c r="P48" s="528"/>
      <c r="Q48" s="528"/>
      <c r="R48" s="528"/>
      <c r="S48" s="528"/>
      <c r="T48" s="528"/>
      <c r="U48" s="528">
        <v>182300000</v>
      </c>
      <c r="V48" s="528">
        <v>232387000</v>
      </c>
      <c r="W48" s="528">
        <v>240913000</v>
      </c>
      <c r="X48" s="528"/>
      <c r="Y48" s="528" t="e">
        <f>+Y49</f>
        <v>#REF!</v>
      </c>
      <c r="Z48" s="645"/>
      <c r="AA48" s="502"/>
      <c r="AB48" s="503"/>
      <c r="AC48" s="503"/>
      <c r="AD48" s="503"/>
      <c r="AE48" s="486"/>
      <c r="AF48" s="486"/>
      <c r="AG48" s="486"/>
      <c r="AH48" s="486"/>
      <c r="AI48" s="486"/>
      <c r="AJ48" s="486"/>
    </row>
    <row r="49" spans="1:36" s="1" customFormat="1" ht="33" hidden="1" customHeight="1" x14ac:dyDescent="0.2">
      <c r="A49" s="7" t="s">
        <v>61</v>
      </c>
      <c r="B49" s="350" t="s">
        <v>33</v>
      </c>
      <c r="C49" s="350"/>
      <c r="D49" s="351" t="s">
        <v>55</v>
      </c>
      <c r="E49" s="352" t="e">
        <f>+Y49/#REF!</f>
        <v>#REF!</v>
      </c>
      <c r="F49" s="350"/>
      <c r="G49" s="353"/>
      <c r="H49" s="353"/>
      <c r="I49" s="354"/>
      <c r="J49" s="355"/>
      <c r="K49" s="354"/>
      <c r="L49" s="354"/>
      <c r="M49" s="355"/>
      <c r="N49" s="355"/>
      <c r="O49" s="529"/>
      <c r="P49" s="529"/>
      <c r="Q49" s="529"/>
      <c r="R49" s="529"/>
      <c r="S49" s="529"/>
      <c r="T49" s="529"/>
      <c r="U49" s="529">
        <v>182300000</v>
      </c>
      <c r="V49" s="529">
        <v>232387000</v>
      </c>
      <c r="W49" s="529">
        <v>240913000</v>
      </c>
      <c r="X49" s="529"/>
      <c r="Y49" s="529" t="e">
        <f>+Y53+Y56</f>
        <v>#REF!</v>
      </c>
      <c r="Z49" s="647"/>
      <c r="AA49" s="502"/>
      <c r="AB49" s="503"/>
      <c r="AC49" s="503"/>
      <c r="AD49" s="503"/>
      <c r="AE49" s="486"/>
      <c r="AF49" s="486"/>
      <c r="AG49" s="486"/>
      <c r="AH49" s="486"/>
      <c r="AI49" s="486"/>
      <c r="AJ49" s="486"/>
    </row>
    <row r="50" spans="1:36" s="1" customFormat="1" ht="42.75" hidden="1" customHeight="1" x14ac:dyDescent="0.2">
      <c r="A50" s="9"/>
      <c r="B50" s="317" t="s">
        <v>17</v>
      </c>
      <c r="C50" s="317"/>
      <c r="D50" s="318" t="s">
        <v>56</v>
      </c>
      <c r="E50" s="319" t="e">
        <f>+Y50/#REF!</f>
        <v>#REF!</v>
      </c>
      <c r="F50" s="317" t="s">
        <v>411</v>
      </c>
      <c r="G50" s="329">
        <v>0</v>
      </c>
      <c r="H50" s="329"/>
      <c r="I50" s="330">
        <v>0.09</v>
      </c>
      <c r="J50" s="331"/>
      <c r="K50" s="330"/>
      <c r="L50" s="330"/>
      <c r="M50" s="331"/>
      <c r="N50" s="331"/>
      <c r="O50" s="516"/>
      <c r="P50" s="516"/>
      <c r="Q50" s="516"/>
      <c r="R50" s="516"/>
      <c r="S50" s="516"/>
      <c r="T50" s="516"/>
      <c r="U50" s="516" t="e">
        <f>+U54+U55+#REF!</f>
        <v>#REF!</v>
      </c>
      <c r="V50" s="516" t="e">
        <f>+V54+V55+#REF!</f>
        <v>#REF!</v>
      </c>
      <c r="W50" s="516" t="e">
        <f>+W54+W55+#REF!</f>
        <v>#REF!</v>
      </c>
      <c r="X50" s="516"/>
      <c r="Y50" s="516" t="e">
        <f>+U50+V50+W50+#REF!</f>
        <v>#REF!</v>
      </c>
      <c r="Z50" s="1391" t="s">
        <v>378</v>
      </c>
      <c r="AA50" s="502"/>
      <c r="AB50" s="503"/>
      <c r="AC50" s="503"/>
      <c r="AD50" s="503"/>
      <c r="AE50" s="486"/>
      <c r="AF50" s="486"/>
      <c r="AG50" s="486"/>
      <c r="AH50" s="486"/>
      <c r="AI50" s="486"/>
      <c r="AJ50" s="486"/>
    </row>
    <row r="51" spans="1:36" s="1" customFormat="1" ht="57" hidden="1" x14ac:dyDescent="0.2">
      <c r="A51" s="9"/>
      <c r="B51" s="317" t="s">
        <v>18</v>
      </c>
      <c r="C51" s="317"/>
      <c r="D51" s="318" t="s">
        <v>57</v>
      </c>
      <c r="E51" s="319" t="e">
        <f>+Y51/#REF!</f>
        <v>#REF!</v>
      </c>
      <c r="F51" s="317" t="s">
        <v>412</v>
      </c>
      <c r="G51" s="329">
        <v>0</v>
      </c>
      <c r="H51" s="329"/>
      <c r="I51" s="330">
        <v>0.1</v>
      </c>
      <c r="J51" s="331"/>
      <c r="K51" s="330"/>
      <c r="L51" s="330"/>
      <c r="M51" s="331"/>
      <c r="N51" s="331"/>
      <c r="O51" s="516"/>
      <c r="P51" s="516"/>
      <c r="Q51" s="516"/>
      <c r="R51" s="516"/>
      <c r="S51" s="516"/>
      <c r="T51" s="516"/>
      <c r="U51" s="516" t="e">
        <f>+#REF!+U57+U58+U59</f>
        <v>#REF!</v>
      </c>
      <c r="V51" s="516" t="e">
        <f>+#REF!+V57+V58+V59</f>
        <v>#REF!</v>
      </c>
      <c r="W51" s="516" t="e">
        <f>+#REF!+W57+W58+W59</f>
        <v>#REF!</v>
      </c>
      <c r="X51" s="516"/>
      <c r="Y51" s="516" t="e">
        <f>+U51+V51+W51+#REF!</f>
        <v>#REF!</v>
      </c>
      <c r="Z51" s="1391"/>
      <c r="AA51" s="502"/>
      <c r="AB51" s="503"/>
      <c r="AC51" s="503"/>
      <c r="AD51" s="503"/>
      <c r="AE51" s="486"/>
      <c r="AF51" s="486"/>
      <c r="AG51" s="486"/>
      <c r="AH51" s="486"/>
      <c r="AI51" s="486"/>
      <c r="AJ51" s="486"/>
    </row>
    <row r="52" spans="1:36" s="1" customFormat="1" ht="57" hidden="1" x14ac:dyDescent="0.2">
      <c r="A52" s="9"/>
      <c r="B52" s="317" t="s">
        <v>19</v>
      </c>
      <c r="C52" s="317"/>
      <c r="D52" s="318" t="s">
        <v>58</v>
      </c>
      <c r="E52" s="319" t="e">
        <f>+Y52/#REF!</f>
        <v>#REF!</v>
      </c>
      <c r="F52" s="317" t="s">
        <v>413</v>
      </c>
      <c r="G52" s="329">
        <v>0</v>
      </c>
      <c r="H52" s="329"/>
      <c r="I52" s="330">
        <v>0.1</v>
      </c>
      <c r="J52" s="331"/>
      <c r="K52" s="330"/>
      <c r="L52" s="330"/>
      <c r="M52" s="331"/>
      <c r="N52" s="331"/>
      <c r="O52" s="516"/>
      <c r="P52" s="516"/>
      <c r="Q52" s="516"/>
      <c r="R52" s="516"/>
      <c r="S52" s="516"/>
      <c r="T52" s="516"/>
      <c r="U52" s="516" t="e">
        <f>+U61+U62+U64+U65+U66+#REF!+U67</f>
        <v>#REF!</v>
      </c>
      <c r="V52" s="516" t="e">
        <f>+V61+V62+V64+V65+V66+#REF!+V67</f>
        <v>#REF!</v>
      </c>
      <c r="W52" s="516" t="e">
        <f>+W61+W62+W64+W65+W66+#REF!+W67</f>
        <v>#REF!</v>
      </c>
      <c r="X52" s="516"/>
      <c r="Y52" s="516" t="e">
        <f>+U52+V52+W52+#REF!</f>
        <v>#REF!</v>
      </c>
      <c r="Z52" s="1391"/>
      <c r="AA52" s="502"/>
      <c r="AB52" s="503"/>
      <c r="AC52" s="503"/>
      <c r="AD52" s="503"/>
      <c r="AE52" s="486"/>
      <c r="AF52" s="486"/>
      <c r="AG52" s="486"/>
      <c r="AH52" s="486"/>
      <c r="AI52" s="486"/>
      <c r="AJ52" s="486"/>
    </row>
    <row r="53" spans="1:36" s="1" customFormat="1" ht="15" hidden="1" x14ac:dyDescent="0.2">
      <c r="A53" s="8" t="s">
        <v>62</v>
      </c>
      <c r="B53" s="1476" t="s">
        <v>37</v>
      </c>
      <c r="C53" s="1004"/>
      <c r="D53" s="364" t="s">
        <v>59</v>
      </c>
      <c r="E53" s="365" t="e">
        <f>+Y53/#REF!</f>
        <v>#REF!</v>
      </c>
      <c r="F53" s="363"/>
      <c r="G53" s="366"/>
      <c r="H53" s="366"/>
      <c r="I53" s="367"/>
      <c r="J53" s="368"/>
      <c r="K53" s="367"/>
      <c r="L53" s="367"/>
      <c r="M53" s="368"/>
      <c r="N53" s="368"/>
      <c r="O53" s="530"/>
      <c r="P53" s="530"/>
      <c r="Q53" s="530"/>
      <c r="R53" s="530"/>
      <c r="S53" s="530"/>
      <c r="T53" s="530"/>
      <c r="U53" s="530">
        <v>81000000</v>
      </c>
      <c r="V53" s="530">
        <v>110000000</v>
      </c>
      <c r="W53" s="530">
        <v>110000000</v>
      </c>
      <c r="X53" s="530"/>
      <c r="Y53" s="530">
        <f>SUM(Y54)</f>
        <v>5000</v>
      </c>
      <c r="Z53" s="648"/>
      <c r="AA53" s="502"/>
      <c r="AB53" s="503"/>
      <c r="AC53" s="503"/>
      <c r="AD53" s="503"/>
      <c r="AE53" s="486"/>
      <c r="AF53" s="486"/>
      <c r="AG53" s="486"/>
      <c r="AH53" s="486"/>
      <c r="AI53" s="486"/>
      <c r="AJ53" s="486"/>
    </row>
    <row r="54" spans="1:36" s="1" customFormat="1" ht="71.25" hidden="1" customHeight="1" x14ac:dyDescent="0.2">
      <c r="A54" s="9"/>
      <c r="B54" s="1477"/>
      <c r="C54" s="1005"/>
      <c r="D54" s="318" t="s">
        <v>669</v>
      </c>
      <c r="E54" s="319" t="e">
        <f>+Y54/#REF!</f>
        <v>#REF!</v>
      </c>
      <c r="F54" s="317" t="s">
        <v>414</v>
      </c>
      <c r="G54" s="692">
        <v>1</v>
      </c>
      <c r="H54" s="692">
        <v>1</v>
      </c>
      <c r="I54" s="320">
        <v>1</v>
      </c>
      <c r="J54" s="695" t="s">
        <v>587</v>
      </c>
      <c r="K54" s="320"/>
      <c r="L54" s="320"/>
      <c r="M54" s="321"/>
      <c r="N54" s="321"/>
      <c r="O54" s="516"/>
      <c r="P54" s="1299">
        <v>5000</v>
      </c>
      <c r="Q54" s="516"/>
      <c r="R54" s="516"/>
      <c r="S54" s="516"/>
      <c r="T54" s="516"/>
      <c r="U54" s="516">
        <v>50000000</v>
      </c>
      <c r="V54" s="516">
        <v>70000000</v>
      </c>
      <c r="W54" s="516">
        <v>70000000</v>
      </c>
      <c r="X54" s="993"/>
      <c r="Y54" s="1388">
        <f>SUM(O54:T55)</f>
        <v>5000</v>
      </c>
      <c r="Z54" s="1376" t="s">
        <v>881</v>
      </c>
      <c r="AA54" s="621"/>
      <c r="AB54" s="486"/>
      <c r="AC54" s="486"/>
      <c r="AD54" s="486"/>
      <c r="AE54" s="486"/>
      <c r="AF54" s="486"/>
      <c r="AG54" s="486"/>
      <c r="AH54" s="486"/>
      <c r="AI54" s="486"/>
      <c r="AJ54" s="486"/>
    </row>
    <row r="55" spans="1:36" s="1" customFormat="1" ht="71.25" hidden="1" customHeight="1" x14ac:dyDescent="0.2">
      <c r="A55" s="9"/>
      <c r="B55" s="1478"/>
      <c r="C55" s="1006"/>
      <c r="D55" s="318" t="s">
        <v>670</v>
      </c>
      <c r="E55" s="319" t="e">
        <f>+Y55/#REF!</f>
        <v>#REF!</v>
      </c>
      <c r="F55" s="317" t="s">
        <v>416</v>
      </c>
      <c r="G55" s="692">
        <v>3</v>
      </c>
      <c r="H55" s="692">
        <v>3</v>
      </c>
      <c r="I55" s="692">
        <v>3</v>
      </c>
      <c r="J55" s="693" t="s">
        <v>578</v>
      </c>
      <c r="K55" s="695" t="s">
        <v>588</v>
      </c>
      <c r="L55" s="340"/>
      <c r="M55" s="696"/>
      <c r="N55" s="696"/>
      <c r="O55" s="516"/>
      <c r="P55" s="1300"/>
      <c r="Q55" s="516"/>
      <c r="R55" s="516"/>
      <c r="S55" s="516"/>
      <c r="T55" s="516"/>
      <c r="U55" s="516">
        <v>11000000</v>
      </c>
      <c r="V55" s="516">
        <v>15000000</v>
      </c>
      <c r="W55" s="516">
        <v>5000000</v>
      </c>
      <c r="X55" s="994"/>
      <c r="Y55" s="1389"/>
      <c r="Z55" s="1377"/>
      <c r="AA55" s="621"/>
      <c r="AB55" s="486"/>
      <c r="AC55" s="486"/>
      <c r="AD55" s="486"/>
      <c r="AE55" s="486"/>
      <c r="AF55" s="486"/>
      <c r="AG55" s="486"/>
      <c r="AH55" s="486"/>
      <c r="AI55" s="486"/>
      <c r="AJ55" s="486"/>
    </row>
    <row r="56" spans="1:36" s="1" customFormat="1" ht="15" hidden="1" x14ac:dyDescent="0.2">
      <c r="A56" s="617" t="s">
        <v>63</v>
      </c>
      <c r="B56" s="1476" t="s">
        <v>37</v>
      </c>
      <c r="C56" s="1004"/>
      <c r="D56" s="364" t="s">
        <v>64</v>
      </c>
      <c r="E56" s="365" t="e">
        <f>+Y56/#REF!</f>
        <v>#REF!</v>
      </c>
      <c r="F56" s="363"/>
      <c r="G56" s="366"/>
      <c r="H56" s="366"/>
      <c r="I56" s="367"/>
      <c r="J56" s="368"/>
      <c r="K56" s="367"/>
      <c r="L56" s="367"/>
      <c r="M56" s="368"/>
      <c r="N56" s="368"/>
      <c r="O56" s="530"/>
      <c r="P56" s="530"/>
      <c r="Q56" s="530"/>
      <c r="R56" s="530"/>
      <c r="S56" s="530"/>
      <c r="T56" s="530"/>
      <c r="U56" s="530">
        <f>SUM(U57:U60)</f>
        <v>0</v>
      </c>
      <c r="V56" s="530">
        <v>122387000</v>
      </c>
      <c r="W56" s="530">
        <v>130913000</v>
      </c>
      <c r="X56" s="530"/>
      <c r="Y56" s="530" t="e">
        <f>+Y57+Y61+Y62</f>
        <v>#REF!</v>
      </c>
      <c r="Z56" s="648"/>
      <c r="AA56" s="502"/>
      <c r="AB56" s="503"/>
      <c r="AC56" s="503"/>
      <c r="AD56" s="503"/>
      <c r="AE56" s="486"/>
      <c r="AF56" s="486"/>
      <c r="AG56" s="486"/>
      <c r="AH56" s="486"/>
      <c r="AI56" s="486"/>
      <c r="AJ56" s="486"/>
    </row>
    <row r="57" spans="1:36" s="1" customFormat="1" ht="37.5" hidden="1" customHeight="1" x14ac:dyDescent="0.2">
      <c r="A57" s="9"/>
      <c r="B57" s="1477"/>
      <c r="C57" s="1005"/>
      <c r="D57" s="318" t="s">
        <v>671</v>
      </c>
      <c r="E57" s="319" t="e">
        <f>+Y57/#REF!</f>
        <v>#REF!</v>
      </c>
      <c r="F57" s="317" t="s">
        <v>417</v>
      </c>
      <c r="G57" s="692">
        <v>5</v>
      </c>
      <c r="H57" s="692">
        <v>5</v>
      </c>
      <c r="I57" s="320">
        <v>6</v>
      </c>
      <c r="J57" s="1451" t="s">
        <v>570</v>
      </c>
      <c r="K57" s="693" t="s">
        <v>571</v>
      </c>
      <c r="L57" s="693" t="s">
        <v>575</v>
      </c>
      <c r="M57" s="321">
        <v>0</v>
      </c>
      <c r="N57" s="321">
        <v>7</v>
      </c>
      <c r="O57" s="1296"/>
      <c r="P57" s="1299">
        <v>72049</v>
      </c>
      <c r="Q57" s="1299">
        <v>435546</v>
      </c>
      <c r="R57" s="1299">
        <v>108598</v>
      </c>
      <c r="S57" s="1302" t="s">
        <v>612</v>
      </c>
      <c r="T57" s="1299">
        <f>12000+30000+72500</f>
        <v>114500</v>
      </c>
      <c r="U57" s="516"/>
      <c r="V57" s="516">
        <v>20000000</v>
      </c>
      <c r="W57" s="516">
        <v>20000000</v>
      </c>
      <c r="X57" s="993"/>
      <c r="Y57" s="1296">
        <f>SUM(O57:T60)</f>
        <v>730693</v>
      </c>
      <c r="Z57" s="697"/>
      <c r="AA57" s="621"/>
      <c r="AB57" s="486"/>
      <c r="AC57" s="486"/>
      <c r="AD57" s="486"/>
      <c r="AE57" s="486"/>
      <c r="AF57" s="486"/>
      <c r="AG57" s="486"/>
      <c r="AH57" s="486"/>
      <c r="AI57" s="486"/>
      <c r="AJ57" s="486"/>
    </row>
    <row r="58" spans="1:36" s="1" customFormat="1" ht="41.25" hidden="1" customHeight="1" x14ac:dyDescent="0.2">
      <c r="A58" s="9"/>
      <c r="B58" s="1477"/>
      <c r="C58" s="1005"/>
      <c r="D58" s="318" t="s">
        <v>672</v>
      </c>
      <c r="E58" s="319" t="e">
        <f>+Y58/#REF!</f>
        <v>#REF!</v>
      </c>
      <c r="F58" s="317" t="s">
        <v>418</v>
      </c>
      <c r="G58" s="692">
        <v>3</v>
      </c>
      <c r="H58" s="692">
        <v>3</v>
      </c>
      <c r="I58" s="320">
        <v>6</v>
      </c>
      <c r="J58" s="1452"/>
      <c r="K58" s="693" t="s">
        <v>65</v>
      </c>
      <c r="L58" s="693" t="s">
        <v>574</v>
      </c>
      <c r="M58" s="321">
        <v>0</v>
      </c>
      <c r="N58" s="321">
        <v>3</v>
      </c>
      <c r="O58" s="1297"/>
      <c r="P58" s="1300"/>
      <c r="Q58" s="1300"/>
      <c r="R58" s="1300"/>
      <c r="S58" s="1303"/>
      <c r="T58" s="1300"/>
      <c r="U58" s="516"/>
      <c r="V58" s="516">
        <v>61387000</v>
      </c>
      <c r="W58" s="516">
        <v>53863000</v>
      </c>
      <c r="X58" s="994"/>
      <c r="Y58" s="1297" t="e">
        <f>+U58+V58+W58+#REF!</f>
        <v>#REF!</v>
      </c>
      <c r="Z58" s="1376" t="s">
        <v>881</v>
      </c>
      <c r="AA58" s="621"/>
      <c r="AB58" s="486"/>
      <c r="AC58" s="486"/>
      <c r="AD58" s="486"/>
      <c r="AE58" s="486"/>
      <c r="AF58" s="486"/>
      <c r="AG58" s="486"/>
      <c r="AH58" s="486"/>
      <c r="AI58" s="486"/>
      <c r="AJ58" s="486"/>
    </row>
    <row r="59" spans="1:36" s="1" customFormat="1" ht="33" hidden="1" customHeight="1" x14ac:dyDescent="0.2">
      <c r="A59" s="9"/>
      <c r="B59" s="1477"/>
      <c r="C59" s="1005"/>
      <c r="D59" s="318" t="s">
        <v>673</v>
      </c>
      <c r="E59" s="319" t="e">
        <f>+Y59/#REF!</f>
        <v>#REF!</v>
      </c>
      <c r="F59" s="317" t="s">
        <v>419</v>
      </c>
      <c r="G59" s="692">
        <v>0</v>
      </c>
      <c r="H59" s="692">
        <v>0</v>
      </c>
      <c r="I59" s="320">
        <v>0</v>
      </c>
      <c r="J59" s="1452"/>
      <c r="K59" s="693" t="s">
        <v>572</v>
      </c>
      <c r="L59" s="693" t="s">
        <v>576</v>
      </c>
      <c r="M59" s="321">
        <v>0</v>
      </c>
      <c r="N59" s="321">
        <v>0</v>
      </c>
      <c r="O59" s="1297"/>
      <c r="P59" s="1300"/>
      <c r="Q59" s="1300"/>
      <c r="R59" s="1300"/>
      <c r="S59" s="1303"/>
      <c r="T59" s="1300"/>
      <c r="U59" s="516"/>
      <c r="V59" s="516">
        <v>1000000</v>
      </c>
      <c r="W59" s="516">
        <v>0</v>
      </c>
      <c r="X59" s="994"/>
      <c r="Y59" s="1297" t="e">
        <f>+U59+V59+W59+#REF!</f>
        <v>#REF!</v>
      </c>
      <c r="Z59" s="1390"/>
      <c r="AA59" s="621"/>
      <c r="AB59" s="486"/>
      <c r="AC59" s="486"/>
      <c r="AD59" s="486"/>
      <c r="AE59" s="486"/>
      <c r="AF59" s="486"/>
      <c r="AG59" s="486"/>
      <c r="AH59" s="486"/>
      <c r="AI59" s="486"/>
      <c r="AJ59" s="486"/>
    </row>
    <row r="60" spans="1:36" s="1" customFormat="1" ht="42.75" hidden="1" customHeight="1" x14ac:dyDescent="0.2">
      <c r="A60" s="9"/>
      <c r="B60" s="1477"/>
      <c r="C60" s="1005"/>
      <c r="D60" s="318" t="s">
        <v>68</v>
      </c>
      <c r="E60" s="319" t="e">
        <f>+Y60/#REF!</f>
        <v>#REF!</v>
      </c>
      <c r="F60" s="317" t="s">
        <v>426</v>
      </c>
      <c r="G60" s="692">
        <v>0</v>
      </c>
      <c r="H60" s="692">
        <v>1</v>
      </c>
      <c r="I60" s="320">
        <v>1</v>
      </c>
      <c r="J60" s="1453"/>
      <c r="K60" s="693" t="s">
        <v>573</v>
      </c>
      <c r="L60" s="693" t="s">
        <v>577</v>
      </c>
      <c r="M60" s="321">
        <v>0</v>
      </c>
      <c r="N60" s="321">
        <v>0</v>
      </c>
      <c r="O60" s="1298"/>
      <c r="P60" s="1301"/>
      <c r="Q60" s="1301"/>
      <c r="R60" s="1301"/>
      <c r="S60" s="1304"/>
      <c r="T60" s="1301"/>
      <c r="U60" s="516"/>
      <c r="V60" s="516">
        <v>0</v>
      </c>
      <c r="W60" s="516">
        <v>0</v>
      </c>
      <c r="X60" s="995"/>
      <c r="Y60" s="1298" t="e">
        <f>+U60+V60+W60+#REF!</f>
        <v>#REF!</v>
      </c>
      <c r="Z60" s="1390"/>
      <c r="AA60" s="621"/>
      <c r="AB60" s="486"/>
      <c r="AC60" s="486"/>
      <c r="AD60" s="486"/>
      <c r="AE60" s="486"/>
      <c r="AF60" s="486"/>
      <c r="AG60" s="486"/>
      <c r="AH60" s="486"/>
      <c r="AI60" s="486"/>
      <c r="AJ60" s="486"/>
    </row>
    <row r="61" spans="1:36" s="1" customFormat="1" ht="72" hidden="1" customHeight="1" x14ac:dyDescent="0.2">
      <c r="A61" s="9"/>
      <c r="B61" s="1477"/>
      <c r="C61" s="1005"/>
      <c r="D61" s="318" t="s">
        <v>674</v>
      </c>
      <c r="E61" s="319" t="e">
        <f>+Y61/#REF!</f>
        <v>#REF!</v>
      </c>
      <c r="F61" s="317" t="s">
        <v>420</v>
      </c>
      <c r="G61" s="356">
        <v>1</v>
      </c>
      <c r="H61" s="356">
        <v>1</v>
      </c>
      <c r="I61" s="320">
        <v>1</v>
      </c>
      <c r="J61" s="693" t="s">
        <v>579</v>
      </c>
      <c r="K61" s="320"/>
      <c r="L61" s="320"/>
      <c r="M61" s="321"/>
      <c r="N61" s="321"/>
      <c r="O61" s="516"/>
      <c r="P61" s="516"/>
      <c r="Q61" s="516"/>
      <c r="R61" s="889">
        <v>11607</v>
      </c>
      <c r="S61" s="516"/>
      <c r="T61" s="516"/>
      <c r="U61" s="516"/>
      <c r="V61" s="516">
        <v>10000000</v>
      </c>
      <c r="W61" s="516">
        <v>20000000</v>
      </c>
      <c r="X61" s="516"/>
      <c r="Y61" s="516" t="e">
        <f>+T61+#REF!+#REF!+R61+Q61+P61+O61</f>
        <v>#REF!</v>
      </c>
      <c r="Z61" s="1390"/>
      <c r="AA61" s="621"/>
      <c r="AB61" s="486"/>
      <c r="AC61" s="486"/>
      <c r="AD61" s="486"/>
      <c r="AE61" s="486"/>
      <c r="AF61" s="486"/>
      <c r="AG61" s="486"/>
      <c r="AH61" s="486"/>
      <c r="AI61" s="486"/>
      <c r="AJ61" s="486"/>
    </row>
    <row r="62" spans="1:36" s="1" customFormat="1" ht="28.5" hidden="1" customHeight="1" x14ac:dyDescent="0.2">
      <c r="A62" s="9"/>
      <c r="B62" s="1477"/>
      <c r="C62" s="1005"/>
      <c r="D62" s="318" t="s">
        <v>66</v>
      </c>
      <c r="E62" s="319" t="e">
        <f>+Y62/#REF!</f>
        <v>#REF!</v>
      </c>
      <c r="F62" s="317" t="s">
        <v>421</v>
      </c>
      <c r="G62" s="692">
        <v>1</v>
      </c>
      <c r="H62" s="692">
        <v>4</v>
      </c>
      <c r="I62" s="320">
        <v>8</v>
      </c>
      <c r="J62" s="1451" t="s">
        <v>580</v>
      </c>
      <c r="K62" s="1546" t="s">
        <v>581</v>
      </c>
      <c r="L62" s="320"/>
      <c r="M62" s="321"/>
      <c r="N62" s="321"/>
      <c r="O62" s="1296"/>
      <c r="P62" s="1296"/>
      <c r="Q62" s="1296"/>
      <c r="R62" s="1299">
        <v>12000</v>
      </c>
      <c r="S62" s="1296"/>
      <c r="T62" s="1296"/>
      <c r="U62" s="1296"/>
      <c r="V62" s="1296">
        <v>6000000</v>
      </c>
      <c r="W62" s="1296">
        <v>5000000</v>
      </c>
      <c r="X62" s="981"/>
      <c r="Y62" s="1296">
        <f>SUM(O62:T66)</f>
        <v>12000</v>
      </c>
      <c r="Z62" s="1390"/>
      <c r="AA62" s="621"/>
      <c r="AB62" s="486"/>
      <c r="AC62" s="486"/>
      <c r="AD62" s="486"/>
      <c r="AE62" s="486"/>
      <c r="AF62" s="486"/>
      <c r="AG62" s="486"/>
      <c r="AH62" s="486"/>
      <c r="AI62" s="486"/>
      <c r="AJ62" s="486"/>
    </row>
    <row r="63" spans="1:36" s="1" customFormat="1" ht="28.5" hidden="1" customHeight="1" x14ac:dyDescent="0.2">
      <c r="A63" s="9"/>
      <c r="B63" s="1477"/>
      <c r="C63" s="1005"/>
      <c r="D63" s="318" t="s">
        <v>675</v>
      </c>
      <c r="E63" s="319" t="e">
        <f>+Y63/#REF!</f>
        <v>#REF!</v>
      </c>
      <c r="F63" s="317" t="s">
        <v>424</v>
      </c>
      <c r="G63" s="692">
        <v>2</v>
      </c>
      <c r="H63" s="692">
        <v>1</v>
      </c>
      <c r="I63" s="320">
        <v>1</v>
      </c>
      <c r="J63" s="1452"/>
      <c r="K63" s="1547"/>
      <c r="L63" s="320"/>
      <c r="M63" s="321"/>
      <c r="N63" s="321"/>
      <c r="O63" s="1297"/>
      <c r="P63" s="1297"/>
      <c r="Q63" s="1297"/>
      <c r="R63" s="1300"/>
      <c r="S63" s="1297"/>
      <c r="T63" s="1297"/>
      <c r="U63" s="1297"/>
      <c r="V63" s="1297">
        <v>1000000</v>
      </c>
      <c r="W63" s="1297">
        <v>8000000</v>
      </c>
      <c r="X63" s="982"/>
      <c r="Y63" s="1297" t="e">
        <f>+U63+V63+W63+#REF!</f>
        <v>#REF!</v>
      </c>
      <c r="Z63" s="1390"/>
      <c r="AA63" s="621"/>
      <c r="AB63" s="486"/>
      <c r="AC63" s="486"/>
      <c r="AD63" s="486"/>
      <c r="AE63" s="486"/>
      <c r="AF63" s="486"/>
      <c r="AG63" s="486"/>
      <c r="AH63" s="486"/>
      <c r="AI63" s="486"/>
      <c r="AJ63" s="486"/>
    </row>
    <row r="64" spans="1:36" s="1" customFormat="1" ht="39" hidden="1" customHeight="1" x14ac:dyDescent="0.2">
      <c r="A64" s="9"/>
      <c r="B64" s="1477"/>
      <c r="C64" s="1005"/>
      <c r="D64" s="318" t="s">
        <v>67</v>
      </c>
      <c r="E64" s="319" t="e">
        <f>+Y64/#REF!</f>
        <v>#REF!</v>
      </c>
      <c r="F64" s="317" t="s">
        <v>422</v>
      </c>
      <c r="G64" s="320">
        <v>0</v>
      </c>
      <c r="H64" s="320">
        <v>0</v>
      </c>
      <c r="I64" s="320">
        <v>0</v>
      </c>
      <c r="J64" s="1452"/>
      <c r="K64" s="698" t="s">
        <v>582</v>
      </c>
      <c r="L64" s="320"/>
      <c r="M64" s="321"/>
      <c r="N64" s="321"/>
      <c r="O64" s="1297"/>
      <c r="P64" s="1297"/>
      <c r="Q64" s="1297"/>
      <c r="R64" s="1300"/>
      <c r="S64" s="1297"/>
      <c r="T64" s="1297"/>
      <c r="U64" s="1297"/>
      <c r="V64" s="1297">
        <v>0</v>
      </c>
      <c r="W64" s="1297">
        <v>2000000</v>
      </c>
      <c r="X64" s="982"/>
      <c r="Y64" s="1297" t="e">
        <f>+U64+V64+W64+#REF!</f>
        <v>#REF!</v>
      </c>
      <c r="Z64" s="1390"/>
      <c r="AA64" s="621"/>
      <c r="AB64" s="486"/>
      <c r="AC64" s="486"/>
      <c r="AD64" s="486"/>
      <c r="AE64" s="486"/>
      <c r="AF64" s="486"/>
      <c r="AG64" s="486"/>
      <c r="AH64" s="486"/>
      <c r="AI64" s="486"/>
      <c r="AJ64" s="486"/>
    </row>
    <row r="65" spans="1:36" s="1" customFormat="1" ht="33" hidden="1" customHeight="1" x14ac:dyDescent="0.2">
      <c r="A65" s="9"/>
      <c r="B65" s="1477"/>
      <c r="C65" s="1005"/>
      <c r="D65" s="318" t="s">
        <v>423</v>
      </c>
      <c r="E65" s="319" t="e">
        <f>+Y65/#REF!</f>
        <v>#REF!</v>
      </c>
      <c r="F65" s="317" t="s">
        <v>424</v>
      </c>
      <c r="G65" s="692">
        <v>4</v>
      </c>
      <c r="H65" s="692">
        <v>1</v>
      </c>
      <c r="I65" s="320">
        <v>1</v>
      </c>
      <c r="J65" s="1452"/>
      <c r="K65" s="320"/>
      <c r="L65" s="320"/>
      <c r="M65" s="321"/>
      <c r="N65" s="321"/>
      <c r="O65" s="1297"/>
      <c r="P65" s="1297"/>
      <c r="Q65" s="1297"/>
      <c r="R65" s="1300"/>
      <c r="S65" s="1297"/>
      <c r="T65" s="1297"/>
      <c r="U65" s="1297"/>
      <c r="V65" s="1297">
        <v>1000000</v>
      </c>
      <c r="W65" s="1297">
        <v>8000000</v>
      </c>
      <c r="X65" s="982"/>
      <c r="Y65" s="1297" t="e">
        <f>+U65+V65+W65+#REF!</f>
        <v>#REF!</v>
      </c>
      <c r="Z65" s="1390"/>
      <c r="AA65" s="621"/>
      <c r="AB65" s="486"/>
      <c r="AC65" s="486"/>
      <c r="AD65" s="486"/>
      <c r="AE65" s="486"/>
      <c r="AF65" s="486"/>
      <c r="AG65" s="486"/>
      <c r="AH65" s="486"/>
      <c r="AI65" s="486"/>
      <c r="AJ65" s="486"/>
    </row>
    <row r="66" spans="1:36" s="1" customFormat="1" ht="33.75" hidden="1" customHeight="1" x14ac:dyDescent="0.2">
      <c r="A66" s="9"/>
      <c r="B66" s="1478"/>
      <c r="C66" s="1006"/>
      <c r="D66" s="318" t="s">
        <v>676</v>
      </c>
      <c r="E66" s="319" t="e">
        <f>+Y66/#REF!</f>
        <v>#REF!</v>
      </c>
      <c r="F66" s="317" t="s">
        <v>425</v>
      </c>
      <c r="G66" s="692">
        <v>1</v>
      </c>
      <c r="H66" s="692">
        <v>0.5</v>
      </c>
      <c r="I66" s="320">
        <v>0.5</v>
      </c>
      <c r="J66" s="1453"/>
      <c r="K66" s="698" t="s">
        <v>583</v>
      </c>
      <c r="L66" s="320"/>
      <c r="M66" s="321"/>
      <c r="N66" s="321"/>
      <c r="O66" s="1298"/>
      <c r="P66" s="1298"/>
      <c r="Q66" s="1298"/>
      <c r="R66" s="1301"/>
      <c r="S66" s="1298"/>
      <c r="T66" s="1298"/>
      <c r="U66" s="1298"/>
      <c r="V66" s="1298">
        <v>1500000</v>
      </c>
      <c r="W66" s="1298">
        <v>0</v>
      </c>
      <c r="X66" s="983"/>
      <c r="Y66" s="1298" t="e">
        <f>+U66+V66+W66+#REF!</f>
        <v>#REF!</v>
      </c>
      <c r="Z66" s="1390"/>
      <c r="AA66" s="621"/>
      <c r="AB66" s="486"/>
      <c r="AC66" s="486"/>
      <c r="AD66" s="486"/>
      <c r="AE66" s="486"/>
      <c r="AF66" s="486"/>
      <c r="AG66" s="486"/>
      <c r="AH66" s="486"/>
      <c r="AI66" s="486"/>
      <c r="AJ66" s="486"/>
    </row>
    <row r="67" spans="1:36" s="1" customFormat="1" ht="33" hidden="1" customHeight="1" x14ac:dyDescent="0.2">
      <c r="A67" s="9"/>
      <c r="B67" s="317" t="s">
        <v>11</v>
      </c>
      <c r="C67" s="317"/>
      <c r="D67" s="318" t="s">
        <v>214</v>
      </c>
      <c r="E67" s="319" t="e">
        <f>+Y67/#REF!</f>
        <v>#REF!</v>
      </c>
      <c r="F67" s="317" t="s">
        <v>427</v>
      </c>
      <c r="G67" s="320">
        <v>0</v>
      </c>
      <c r="H67" s="320"/>
      <c r="I67" s="320">
        <v>1</v>
      </c>
      <c r="J67" s="321" t="s">
        <v>584</v>
      </c>
      <c r="K67" s="320"/>
      <c r="L67" s="320"/>
      <c r="M67" s="321"/>
      <c r="N67" s="321"/>
      <c r="O67" s="516"/>
      <c r="P67" s="516"/>
      <c r="Q67" s="516"/>
      <c r="R67" s="516"/>
      <c r="S67" s="516"/>
      <c r="T67" s="516"/>
      <c r="U67" s="516">
        <v>0</v>
      </c>
      <c r="V67" s="516">
        <v>1000000</v>
      </c>
      <c r="W67" s="516">
        <v>0</v>
      </c>
      <c r="X67" s="516"/>
      <c r="Y67" s="516">
        <v>0</v>
      </c>
      <c r="Z67" s="1377"/>
      <c r="AA67" s="621"/>
      <c r="AB67" s="486"/>
      <c r="AC67" s="486"/>
      <c r="AD67" s="486"/>
      <c r="AE67" s="486"/>
      <c r="AF67" s="486"/>
      <c r="AG67" s="486"/>
      <c r="AH67" s="486"/>
      <c r="AI67" s="486"/>
      <c r="AJ67" s="486"/>
    </row>
    <row r="68" spans="1:36" s="1" customFormat="1" ht="45" hidden="1" x14ac:dyDescent="0.2">
      <c r="A68" s="6" t="s">
        <v>69</v>
      </c>
      <c r="B68" s="371" t="s">
        <v>31</v>
      </c>
      <c r="C68" s="371"/>
      <c r="D68" s="372" t="s">
        <v>9</v>
      </c>
      <c r="E68" s="373" t="e">
        <f>+Y68/#REF!</f>
        <v>#REF!</v>
      </c>
      <c r="F68" s="371"/>
      <c r="G68" s="374"/>
      <c r="H68" s="374"/>
      <c r="I68" s="375"/>
      <c r="J68" s="376"/>
      <c r="K68" s="375"/>
      <c r="L68" s="375"/>
      <c r="M68" s="376"/>
      <c r="N68" s="376"/>
      <c r="O68" s="531"/>
      <c r="P68" s="531"/>
      <c r="Q68" s="531"/>
      <c r="R68" s="531"/>
      <c r="S68" s="531"/>
      <c r="T68" s="531"/>
      <c r="U68" s="531">
        <v>5879175455</v>
      </c>
      <c r="V68" s="531">
        <v>6064869000</v>
      </c>
      <c r="W68" s="531">
        <v>6240329000</v>
      </c>
      <c r="X68" s="531"/>
      <c r="Y68" s="531" t="e">
        <f>+Y69+Y76</f>
        <v>#REF!</v>
      </c>
      <c r="Z68" s="649"/>
      <c r="AA68" s="502"/>
      <c r="AB68" s="503"/>
      <c r="AC68" s="503"/>
      <c r="AD68" s="503"/>
      <c r="AE68" s="486"/>
      <c r="AF68" s="486"/>
      <c r="AG68" s="486"/>
      <c r="AH68" s="486"/>
      <c r="AI68" s="486"/>
      <c r="AJ68" s="486"/>
    </row>
    <row r="69" spans="1:36" s="1" customFormat="1" ht="45" hidden="1" x14ac:dyDescent="0.2">
      <c r="A69" s="7" t="s">
        <v>70</v>
      </c>
      <c r="B69" s="377" t="s">
        <v>33</v>
      </c>
      <c r="C69" s="377"/>
      <c r="D69" s="378" t="s">
        <v>677</v>
      </c>
      <c r="E69" s="379" t="e">
        <f>+Y69/#REF!</f>
        <v>#REF!</v>
      </c>
      <c r="F69" s="377"/>
      <c r="G69" s="380"/>
      <c r="H69" s="380"/>
      <c r="I69" s="381"/>
      <c r="J69" s="382"/>
      <c r="K69" s="381"/>
      <c r="L69" s="381"/>
      <c r="M69" s="382"/>
      <c r="N69" s="382"/>
      <c r="O69" s="532"/>
      <c r="P69" s="532"/>
      <c r="Q69" s="532"/>
      <c r="R69" s="532"/>
      <c r="S69" s="532"/>
      <c r="T69" s="532"/>
      <c r="U69" s="532">
        <v>4992200000</v>
      </c>
      <c r="V69" s="532">
        <v>5143406000</v>
      </c>
      <c r="W69" s="532">
        <v>5297103000</v>
      </c>
      <c r="X69" s="532"/>
      <c r="Y69" s="532" t="e">
        <f>+Y72</f>
        <v>#REF!</v>
      </c>
      <c r="Z69" s="650"/>
      <c r="AA69" s="502"/>
      <c r="AB69" s="503"/>
      <c r="AC69" s="503"/>
      <c r="AD69" s="503"/>
      <c r="AE69" s="486"/>
      <c r="AF69" s="486"/>
      <c r="AG69" s="486"/>
      <c r="AH69" s="486"/>
      <c r="AI69" s="486"/>
      <c r="AJ69" s="486"/>
    </row>
    <row r="70" spans="1:36" s="1" customFormat="1" ht="42.75" hidden="1" customHeight="1" x14ac:dyDescent="0.2">
      <c r="A70" s="9"/>
      <c r="B70" s="383" t="s">
        <v>20</v>
      </c>
      <c r="C70" s="998"/>
      <c r="D70" s="384" t="s">
        <v>428</v>
      </c>
      <c r="E70" s="385" t="e">
        <f>+Y70/#REF!</f>
        <v>#REF!</v>
      </c>
      <c r="F70" s="386" t="s">
        <v>429</v>
      </c>
      <c r="G70" s="387">
        <v>0.96</v>
      </c>
      <c r="H70" s="387"/>
      <c r="I70" s="388">
        <v>0.97</v>
      </c>
      <c r="J70" s="1483"/>
      <c r="K70" s="1484"/>
      <c r="L70" s="1484"/>
      <c r="M70" s="1484"/>
      <c r="N70" s="1484"/>
      <c r="O70" s="1484"/>
      <c r="P70" s="1484"/>
      <c r="Q70" s="1484"/>
      <c r="R70" s="1484"/>
      <c r="S70" s="1484"/>
      <c r="T70" s="1485"/>
      <c r="U70" s="1378">
        <f>+U69</f>
        <v>4992200000</v>
      </c>
      <c r="V70" s="1378">
        <f>+V69</f>
        <v>5143406000</v>
      </c>
      <c r="W70" s="1378">
        <f>+W69</f>
        <v>5297103000</v>
      </c>
      <c r="X70" s="992"/>
      <c r="Y70" s="1378" t="e">
        <f>+Y69</f>
        <v>#REF!</v>
      </c>
      <c r="Z70" s="1379" t="s">
        <v>380</v>
      </c>
      <c r="AA70" s="502"/>
      <c r="AB70" s="503"/>
      <c r="AC70" s="503"/>
      <c r="AD70" s="503"/>
      <c r="AE70" s="486"/>
      <c r="AF70" s="486"/>
      <c r="AG70" s="486"/>
      <c r="AH70" s="486"/>
      <c r="AI70" s="486"/>
      <c r="AJ70" s="486"/>
    </row>
    <row r="71" spans="1:36" s="1" customFormat="1" ht="42.75" hidden="1" customHeight="1" x14ac:dyDescent="0.2">
      <c r="A71" s="9"/>
      <c r="B71" s="383" t="s">
        <v>21</v>
      </c>
      <c r="C71" s="998"/>
      <c r="D71" s="384" t="s">
        <v>430</v>
      </c>
      <c r="E71" s="385"/>
      <c r="F71" s="386" t="s">
        <v>431</v>
      </c>
      <c r="G71" s="387">
        <v>1</v>
      </c>
      <c r="H71" s="387"/>
      <c r="I71" s="388">
        <v>1</v>
      </c>
      <c r="J71" s="1486"/>
      <c r="K71" s="1487"/>
      <c r="L71" s="1487"/>
      <c r="M71" s="1487"/>
      <c r="N71" s="1487"/>
      <c r="O71" s="1487"/>
      <c r="P71" s="1487"/>
      <c r="Q71" s="1487"/>
      <c r="R71" s="1487"/>
      <c r="S71" s="1487"/>
      <c r="T71" s="1488"/>
      <c r="U71" s="1378"/>
      <c r="V71" s="1378"/>
      <c r="W71" s="1378"/>
      <c r="X71" s="992"/>
      <c r="Y71" s="1378"/>
      <c r="Z71" s="1379"/>
      <c r="AA71" s="502"/>
      <c r="AB71" s="503"/>
      <c r="AC71" s="503"/>
      <c r="AD71" s="503"/>
      <c r="AE71" s="486"/>
      <c r="AF71" s="486"/>
      <c r="AG71" s="486"/>
      <c r="AH71" s="486"/>
      <c r="AI71" s="486"/>
      <c r="AJ71" s="486"/>
    </row>
    <row r="72" spans="1:36" s="1" customFormat="1" ht="15" hidden="1" x14ac:dyDescent="0.2">
      <c r="A72" s="8" t="s">
        <v>71</v>
      </c>
      <c r="B72" s="1479" t="s">
        <v>37</v>
      </c>
      <c r="C72" s="1007"/>
      <c r="D72" s="391" t="s">
        <v>72</v>
      </c>
      <c r="E72" s="392" t="e">
        <f>+Y72/#REF!</f>
        <v>#REF!</v>
      </c>
      <c r="F72" s="390"/>
      <c r="G72" s="393"/>
      <c r="H72" s="393"/>
      <c r="I72" s="394"/>
      <c r="J72" s="395"/>
      <c r="K72" s="394"/>
      <c r="L72" s="394"/>
      <c r="M72" s="395"/>
      <c r="N72" s="395"/>
      <c r="O72" s="534"/>
      <c r="P72" s="534"/>
      <c r="Q72" s="534"/>
      <c r="R72" s="534"/>
      <c r="S72" s="534"/>
      <c r="T72" s="534"/>
      <c r="U72" s="534">
        <v>4992200000</v>
      </c>
      <c r="V72" s="534">
        <v>5143406000</v>
      </c>
      <c r="W72" s="534">
        <v>5297103000</v>
      </c>
      <c r="X72" s="534"/>
      <c r="Y72" s="534" t="e">
        <f>+Y73+Y75</f>
        <v>#REF!</v>
      </c>
      <c r="Z72" s="651"/>
      <c r="AA72" s="502"/>
      <c r="AB72" s="503"/>
      <c r="AC72" s="503"/>
      <c r="AD72" s="503"/>
      <c r="AE72" s="486"/>
      <c r="AF72" s="486"/>
      <c r="AG72" s="486"/>
      <c r="AH72" s="486"/>
      <c r="AI72" s="486"/>
      <c r="AJ72" s="486"/>
    </row>
    <row r="73" spans="1:36" s="2" customFormat="1" ht="33" hidden="1" customHeight="1" x14ac:dyDescent="0.2">
      <c r="A73" s="9"/>
      <c r="B73" s="1480"/>
      <c r="C73" s="1008"/>
      <c r="D73" s="699" t="s">
        <v>678</v>
      </c>
      <c r="E73" s="385" t="e">
        <f>+Y73/#REF!</f>
        <v>#REF!</v>
      </c>
      <c r="F73" s="610" t="s">
        <v>432</v>
      </c>
      <c r="G73" s="388">
        <v>0.95</v>
      </c>
      <c r="H73" s="388">
        <v>0.96</v>
      </c>
      <c r="I73" s="388">
        <v>0.96</v>
      </c>
      <c r="J73" s="1489" t="s">
        <v>631</v>
      </c>
      <c r="K73" s="1491"/>
      <c r="L73" s="388"/>
      <c r="M73" s="389"/>
      <c r="N73" s="389"/>
      <c r="O73" s="1305">
        <v>6099879</v>
      </c>
      <c r="P73" s="1312"/>
      <c r="Q73" s="1312"/>
      <c r="R73" s="1312"/>
      <c r="S73" s="1312"/>
      <c r="T73" s="1305">
        <v>9512106</v>
      </c>
      <c r="U73" s="1312"/>
      <c r="V73" s="1312">
        <f>+V72</f>
        <v>5143406000</v>
      </c>
      <c r="W73" s="1312">
        <f>+W72</f>
        <v>5297103000</v>
      </c>
      <c r="X73" s="985"/>
      <c r="Y73" s="1312">
        <f>SUM(O73:T74)</f>
        <v>15611985</v>
      </c>
      <c r="Z73" s="1448" t="s">
        <v>9</v>
      </c>
      <c r="AA73" s="700"/>
      <c r="AB73" s="504"/>
      <c r="AC73" s="504"/>
      <c r="AD73" s="504"/>
      <c r="AE73" s="504"/>
      <c r="AF73" s="504"/>
      <c r="AG73" s="504"/>
      <c r="AH73" s="504"/>
      <c r="AI73" s="504"/>
      <c r="AJ73" s="504"/>
    </row>
    <row r="74" spans="1:36" s="2" customFormat="1" ht="42.75" hidden="1" customHeight="1" x14ac:dyDescent="0.2">
      <c r="A74" s="9"/>
      <c r="B74" s="1480"/>
      <c r="C74" s="1008"/>
      <c r="D74" s="610" t="s">
        <v>679</v>
      </c>
      <c r="E74" s="385" t="e">
        <f>+Y74/#REF!</f>
        <v>#REF!</v>
      </c>
      <c r="F74" s="610" t="s">
        <v>354</v>
      </c>
      <c r="G74" s="388">
        <v>1</v>
      </c>
      <c r="H74" s="388">
        <v>1</v>
      </c>
      <c r="I74" s="388">
        <v>1</v>
      </c>
      <c r="J74" s="1490"/>
      <c r="K74" s="1492"/>
      <c r="L74" s="388"/>
      <c r="M74" s="389"/>
      <c r="N74" s="389"/>
      <c r="O74" s="1306"/>
      <c r="P74" s="1313"/>
      <c r="Q74" s="1313"/>
      <c r="R74" s="1313"/>
      <c r="S74" s="1313"/>
      <c r="T74" s="1306"/>
      <c r="U74" s="1313"/>
      <c r="V74" s="1313">
        <v>0</v>
      </c>
      <c r="W74" s="1313">
        <v>0</v>
      </c>
      <c r="X74" s="986"/>
      <c r="Y74" s="1313" t="e">
        <f>+U74+V74+W74+#REF!</f>
        <v>#REF!</v>
      </c>
      <c r="Z74" s="1449"/>
      <c r="AA74" s="700"/>
      <c r="AB74" s="504"/>
      <c r="AC74" s="504"/>
      <c r="AD74" s="504"/>
      <c r="AE74" s="504"/>
      <c r="AF74" s="504"/>
      <c r="AG74" s="504"/>
      <c r="AH74" s="504"/>
      <c r="AI74" s="504"/>
      <c r="AJ74" s="504"/>
    </row>
    <row r="75" spans="1:36" s="2" customFormat="1" ht="45.75" hidden="1" customHeight="1" x14ac:dyDescent="0.2">
      <c r="A75" s="369"/>
      <c r="B75" s="1481"/>
      <c r="C75" s="1009"/>
      <c r="D75" s="426" t="s">
        <v>680</v>
      </c>
      <c r="E75" s="385" t="e">
        <f>+Y75/#REF!</f>
        <v>#REF!</v>
      </c>
      <c r="F75" s="609" t="s">
        <v>433</v>
      </c>
      <c r="G75" s="701">
        <v>1</v>
      </c>
      <c r="H75" s="701">
        <v>1</v>
      </c>
      <c r="I75" s="396">
        <v>1</v>
      </c>
      <c r="J75" s="702" t="s">
        <v>632</v>
      </c>
      <c r="K75" s="396"/>
      <c r="L75" s="396"/>
      <c r="M75" s="509"/>
      <c r="N75" s="509"/>
      <c r="P75" s="608"/>
      <c r="Q75" s="608"/>
      <c r="R75" s="608"/>
      <c r="S75" s="608"/>
      <c r="T75" s="608"/>
      <c r="U75" s="608">
        <v>0</v>
      </c>
      <c r="V75" s="608">
        <v>0</v>
      </c>
      <c r="W75" s="608">
        <v>0</v>
      </c>
      <c r="X75" s="984"/>
      <c r="Y75" s="608" t="e">
        <f>+T75+#REF!+R75+Q75+P75+O75</f>
        <v>#REF!</v>
      </c>
      <c r="Z75" s="1450"/>
      <c r="AA75" s="703"/>
      <c r="AB75" s="504"/>
      <c r="AC75" s="504"/>
      <c r="AD75" s="504"/>
      <c r="AE75" s="504"/>
      <c r="AF75" s="504"/>
      <c r="AG75" s="504"/>
      <c r="AH75" s="504"/>
      <c r="AI75" s="504"/>
      <c r="AJ75" s="504"/>
    </row>
    <row r="76" spans="1:36" s="1" customFormat="1" ht="45" hidden="1" x14ac:dyDescent="0.2">
      <c r="A76" s="7" t="s">
        <v>79</v>
      </c>
      <c r="B76" s="377" t="s">
        <v>33</v>
      </c>
      <c r="C76" s="377"/>
      <c r="D76" s="378" t="s">
        <v>220</v>
      </c>
      <c r="E76" s="379" t="e">
        <f>+Y76/#REF!</f>
        <v>#REF!</v>
      </c>
      <c r="F76" s="377"/>
      <c r="G76" s="380"/>
      <c r="H76" s="380"/>
      <c r="I76" s="381"/>
      <c r="J76" s="382"/>
      <c r="K76" s="381"/>
      <c r="L76" s="381"/>
      <c r="M76" s="382"/>
      <c r="N76" s="382"/>
      <c r="O76" s="532"/>
      <c r="P76" s="532"/>
      <c r="Q76" s="532"/>
      <c r="R76" s="532"/>
      <c r="S76" s="532"/>
      <c r="T76" s="532"/>
      <c r="U76" s="532">
        <v>886975455</v>
      </c>
      <c r="V76" s="532">
        <v>921463000</v>
      </c>
      <c r="W76" s="532">
        <v>943226000</v>
      </c>
      <c r="X76" s="532"/>
      <c r="Y76" s="532" t="e">
        <f>+Y112</f>
        <v>#REF!</v>
      </c>
      <c r="Z76" s="650"/>
      <c r="AA76" s="502"/>
      <c r="AB76" s="503"/>
      <c r="AC76" s="503"/>
      <c r="AD76" s="503"/>
      <c r="AE76" s="486"/>
      <c r="AF76" s="486"/>
      <c r="AG76" s="486"/>
      <c r="AH76" s="486"/>
      <c r="AI76" s="486"/>
      <c r="AJ76" s="486"/>
    </row>
    <row r="77" spans="1:36" s="1" customFormat="1" ht="51.75" hidden="1" customHeight="1" x14ac:dyDescent="0.2">
      <c r="A77" s="9"/>
      <c r="B77" s="383" t="s">
        <v>21</v>
      </c>
      <c r="C77" s="998"/>
      <c r="D77" s="397" t="s">
        <v>434</v>
      </c>
      <c r="E77" s="385" t="s">
        <v>250</v>
      </c>
      <c r="F77" s="386" t="s">
        <v>251</v>
      </c>
      <c r="G77" s="398" t="s">
        <v>252</v>
      </c>
      <c r="H77" s="398"/>
      <c r="I77" s="399">
        <v>11.2</v>
      </c>
      <c r="J77" s="400"/>
      <c r="K77" s="399"/>
      <c r="L77" s="399"/>
      <c r="M77" s="400"/>
      <c r="N77" s="400"/>
      <c r="O77" s="533"/>
      <c r="P77" s="533"/>
      <c r="Q77" s="533"/>
      <c r="R77" s="608"/>
      <c r="S77" s="533"/>
      <c r="T77" s="533"/>
      <c r="U77" s="1310">
        <v>210000000</v>
      </c>
      <c r="V77" s="1310">
        <f>+V76*$AA77</f>
        <v>218165259.1502659</v>
      </c>
      <c r="W77" s="1310">
        <f>+W76*$AA77</f>
        <v>223317859.4553104</v>
      </c>
      <c r="X77" s="984"/>
      <c r="Y77" s="1310">
        <f>SUM(U77:W90)</f>
        <v>651483118.60557628</v>
      </c>
      <c r="Z77" s="1379" t="s">
        <v>380</v>
      </c>
      <c r="AA77" s="502">
        <f>+U77/U76</f>
        <v>0.23675965193422405</v>
      </c>
      <c r="AB77" s="503"/>
      <c r="AC77" s="503"/>
      <c r="AD77" s="503"/>
      <c r="AE77" s="486"/>
      <c r="AF77" s="486"/>
      <c r="AG77" s="486"/>
      <c r="AH77" s="486"/>
      <c r="AI77" s="486"/>
      <c r="AJ77" s="486"/>
    </row>
    <row r="78" spans="1:36" s="1" customFormat="1" ht="49.5" hidden="1" customHeight="1" x14ac:dyDescent="0.2">
      <c r="A78" s="9"/>
      <c r="B78" s="383" t="s">
        <v>22</v>
      </c>
      <c r="C78" s="998"/>
      <c r="D78" s="397" t="s">
        <v>435</v>
      </c>
      <c r="E78" s="385" t="e">
        <f>+Y78/#REF!</f>
        <v>#REF!</v>
      </c>
      <c r="F78" s="386" t="s">
        <v>253</v>
      </c>
      <c r="G78" s="398" t="s">
        <v>254</v>
      </c>
      <c r="H78" s="398"/>
      <c r="I78" s="401">
        <v>3</v>
      </c>
      <c r="J78" s="402"/>
      <c r="K78" s="401"/>
      <c r="L78" s="401"/>
      <c r="M78" s="402"/>
      <c r="N78" s="402"/>
      <c r="O78" s="533"/>
      <c r="P78" s="533"/>
      <c r="Q78" s="533"/>
      <c r="R78" s="608"/>
      <c r="S78" s="533"/>
      <c r="T78" s="533"/>
      <c r="U78" s="1310"/>
      <c r="V78" s="1310"/>
      <c r="W78" s="1310"/>
      <c r="X78" s="984"/>
      <c r="Y78" s="1310"/>
      <c r="Z78" s="1379"/>
      <c r="AA78" s="502"/>
      <c r="AB78" s="503"/>
      <c r="AC78" s="503"/>
      <c r="AD78" s="503"/>
      <c r="AE78" s="486"/>
      <c r="AF78" s="486"/>
      <c r="AG78" s="486"/>
      <c r="AH78" s="486"/>
      <c r="AI78" s="486"/>
      <c r="AJ78" s="486"/>
    </row>
    <row r="79" spans="1:36" s="1" customFormat="1" ht="45" hidden="1" customHeight="1" x14ac:dyDescent="0.2">
      <c r="A79" s="9"/>
      <c r="B79" s="383" t="s">
        <v>23</v>
      </c>
      <c r="C79" s="998"/>
      <c r="D79" s="403" t="s">
        <v>255</v>
      </c>
      <c r="E79" s="385" t="e">
        <f>+Y79/#REF!</f>
        <v>#REF!</v>
      </c>
      <c r="F79" s="386" t="s">
        <v>256</v>
      </c>
      <c r="G79" s="398" t="s">
        <v>257</v>
      </c>
      <c r="H79" s="398"/>
      <c r="I79" s="396">
        <v>2</v>
      </c>
      <c r="J79" s="404"/>
      <c r="K79" s="396"/>
      <c r="L79" s="396"/>
      <c r="M79" s="509"/>
      <c r="N79" s="509"/>
      <c r="O79" s="533"/>
      <c r="P79" s="533"/>
      <c r="Q79" s="533"/>
      <c r="R79" s="608"/>
      <c r="S79" s="533"/>
      <c r="T79" s="533"/>
      <c r="U79" s="1310"/>
      <c r="V79" s="1310"/>
      <c r="W79" s="1310"/>
      <c r="X79" s="984"/>
      <c r="Y79" s="1310"/>
      <c r="Z79" s="1379"/>
      <c r="AA79" s="502"/>
      <c r="AB79" s="503"/>
      <c r="AC79" s="503"/>
      <c r="AD79" s="503"/>
      <c r="AE79" s="486"/>
      <c r="AF79" s="486"/>
      <c r="AG79" s="486"/>
      <c r="AH79" s="486"/>
      <c r="AI79" s="486"/>
      <c r="AJ79" s="486"/>
    </row>
    <row r="80" spans="1:36" s="1" customFormat="1" ht="33" hidden="1" customHeight="1" x14ac:dyDescent="0.2">
      <c r="A80" s="9"/>
      <c r="B80" s="1266" t="s">
        <v>24</v>
      </c>
      <c r="C80" s="965"/>
      <c r="D80" s="1265" t="s">
        <v>258</v>
      </c>
      <c r="E80" s="385" t="e">
        <f>+Y80/#REF!</f>
        <v>#REF!</v>
      </c>
      <c r="F80" s="386" t="s">
        <v>259</v>
      </c>
      <c r="G80" s="398">
        <v>7.4</v>
      </c>
      <c r="H80" s="398"/>
      <c r="I80" s="399">
        <v>7</v>
      </c>
      <c r="J80" s="400"/>
      <c r="K80" s="399"/>
      <c r="L80" s="399"/>
      <c r="M80" s="400"/>
      <c r="N80" s="400"/>
      <c r="O80" s="533"/>
      <c r="P80" s="533"/>
      <c r="Q80" s="533"/>
      <c r="R80" s="608"/>
      <c r="S80" s="533"/>
      <c r="T80" s="533"/>
      <c r="U80" s="1310"/>
      <c r="V80" s="1310"/>
      <c r="W80" s="1310"/>
      <c r="X80" s="984"/>
      <c r="Y80" s="1310"/>
      <c r="Z80" s="1379"/>
      <c r="AA80" s="502"/>
      <c r="AB80" s="503"/>
      <c r="AC80" s="503"/>
      <c r="AD80" s="503"/>
      <c r="AE80" s="486"/>
      <c r="AF80" s="486"/>
      <c r="AG80" s="486"/>
      <c r="AH80" s="486"/>
      <c r="AI80" s="486"/>
      <c r="AJ80" s="486"/>
    </row>
    <row r="81" spans="1:36" s="1" customFormat="1" ht="33" hidden="1" customHeight="1" x14ac:dyDescent="0.2">
      <c r="A81" s="9"/>
      <c r="B81" s="1266"/>
      <c r="C81" s="965"/>
      <c r="D81" s="1265"/>
      <c r="E81" s="385" t="e">
        <f>+Y81/#REF!</f>
        <v>#REF!</v>
      </c>
      <c r="F81" s="386" t="s">
        <v>260</v>
      </c>
      <c r="G81" s="398">
        <v>10.6</v>
      </c>
      <c r="H81" s="398"/>
      <c r="I81" s="399">
        <v>1.5</v>
      </c>
      <c r="J81" s="400"/>
      <c r="K81" s="399"/>
      <c r="L81" s="399"/>
      <c r="M81" s="400"/>
      <c r="N81" s="400"/>
      <c r="O81" s="533"/>
      <c r="P81" s="533"/>
      <c r="Q81" s="533"/>
      <c r="R81" s="608"/>
      <c r="S81" s="533"/>
      <c r="T81" s="533"/>
      <c r="U81" s="1310"/>
      <c r="V81" s="1310"/>
      <c r="W81" s="1310"/>
      <c r="X81" s="984"/>
      <c r="Y81" s="1310"/>
      <c r="Z81" s="1379"/>
      <c r="AA81" s="502"/>
      <c r="AB81" s="503"/>
      <c r="AC81" s="503"/>
      <c r="AD81" s="503"/>
      <c r="AE81" s="486"/>
      <c r="AF81" s="486"/>
      <c r="AG81" s="486"/>
      <c r="AH81" s="486"/>
      <c r="AI81" s="486"/>
      <c r="AJ81" s="486"/>
    </row>
    <row r="82" spans="1:36" s="1" customFormat="1" ht="33" hidden="1" customHeight="1" x14ac:dyDescent="0.2">
      <c r="A82" s="9"/>
      <c r="B82" s="1266"/>
      <c r="C82" s="965"/>
      <c r="D82" s="1265"/>
      <c r="E82" s="385" t="e">
        <f>+Y82/#REF!</f>
        <v>#REF!</v>
      </c>
      <c r="F82" s="386" t="s">
        <v>261</v>
      </c>
      <c r="G82" s="398">
        <v>10.7</v>
      </c>
      <c r="H82" s="398"/>
      <c r="I82" s="399">
        <v>10.6</v>
      </c>
      <c r="J82" s="400"/>
      <c r="K82" s="399"/>
      <c r="L82" s="399"/>
      <c r="M82" s="400"/>
      <c r="N82" s="400"/>
      <c r="O82" s="533"/>
      <c r="P82" s="533"/>
      <c r="Q82" s="533"/>
      <c r="R82" s="608"/>
      <c r="S82" s="533"/>
      <c r="T82" s="533"/>
      <c r="U82" s="1310"/>
      <c r="V82" s="1310"/>
      <c r="W82" s="1310"/>
      <c r="X82" s="984"/>
      <c r="Y82" s="1310"/>
      <c r="Z82" s="1379"/>
      <c r="AA82" s="502"/>
      <c r="AB82" s="503"/>
      <c r="AC82" s="503"/>
      <c r="AD82" s="503"/>
      <c r="AE82" s="486"/>
      <c r="AF82" s="486"/>
      <c r="AG82" s="486"/>
      <c r="AH82" s="486"/>
      <c r="AI82" s="486"/>
      <c r="AJ82" s="486"/>
    </row>
    <row r="83" spans="1:36" s="1" customFormat="1" ht="33" hidden="1" customHeight="1" x14ac:dyDescent="0.2">
      <c r="A83" s="9"/>
      <c r="B83" s="1266"/>
      <c r="C83" s="965"/>
      <c r="D83" s="1265"/>
      <c r="E83" s="385" t="e">
        <f>+Y83/#REF!</f>
        <v>#REF!</v>
      </c>
      <c r="F83" s="386" t="s">
        <v>262</v>
      </c>
      <c r="G83" s="398">
        <v>2.1</v>
      </c>
      <c r="H83" s="398"/>
      <c r="I83" s="399">
        <v>2</v>
      </c>
      <c r="J83" s="400"/>
      <c r="K83" s="399"/>
      <c r="L83" s="399"/>
      <c r="M83" s="400"/>
      <c r="N83" s="400"/>
      <c r="O83" s="533"/>
      <c r="P83" s="533"/>
      <c r="Q83" s="533"/>
      <c r="R83" s="608"/>
      <c r="S83" s="533"/>
      <c r="T83" s="533"/>
      <c r="U83" s="1310"/>
      <c r="V83" s="1310"/>
      <c r="W83" s="1310"/>
      <c r="X83" s="984"/>
      <c r="Y83" s="1310"/>
      <c r="Z83" s="1379"/>
      <c r="AA83" s="502"/>
      <c r="AB83" s="503"/>
      <c r="AC83" s="503"/>
      <c r="AD83" s="503"/>
      <c r="AE83" s="486"/>
      <c r="AF83" s="486"/>
      <c r="AG83" s="486"/>
      <c r="AH83" s="486"/>
      <c r="AI83" s="486"/>
      <c r="AJ83" s="486"/>
    </row>
    <row r="84" spans="1:36" s="1" customFormat="1" ht="33" hidden="1" customHeight="1" x14ac:dyDescent="0.2">
      <c r="A84" s="9"/>
      <c r="B84" s="1266" t="s">
        <v>25</v>
      </c>
      <c r="C84" s="965"/>
      <c r="D84" s="1265" t="s">
        <v>263</v>
      </c>
      <c r="E84" s="385" t="e">
        <f>+Y84/#REF!</f>
        <v>#REF!</v>
      </c>
      <c r="F84" s="386" t="s">
        <v>259</v>
      </c>
      <c r="G84" s="398">
        <v>3.6</v>
      </c>
      <c r="H84" s="398"/>
      <c r="I84" s="399">
        <v>3.5</v>
      </c>
      <c r="J84" s="400"/>
      <c r="K84" s="399"/>
      <c r="L84" s="399"/>
      <c r="M84" s="400"/>
      <c r="N84" s="400"/>
      <c r="O84" s="533"/>
      <c r="P84" s="533"/>
      <c r="Q84" s="533"/>
      <c r="R84" s="608"/>
      <c r="S84" s="533"/>
      <c r="T84" s="533"/>
      <c r="U84" s="1310"/>
      <c r="V84" s="1310"/>
      <c r="W84" s="1310"/>
      <c r="X84" s="984"/>
      <c r="Y84" s="1310"/>
      <c r="Z84" s="1379"/>
      <c r="AA84" s="502"/>
      <c r="AB84" s="503"/>
      <c r="AC84" s="503"/>
      <c r="AD84" s="503"/>
      <c r="AE84" s="486"/>
      <c r="AF84" s="486"/>
      <c r="AG84" s="486"/>
      <c r="AH84" s="486"/>
      <c r="AI84" s="486"/>
      <c r="AJ84" s="486"/>
    </row>
    <row r="85" spans="1:36" s="1" customFormat="1" ht="33" hidden="1" customHeight="1" x14ac:dyDescent="0.2">
      <c r="A85" s="9"/>
      <c r="B85" s="1266"/>
      <c r="C85" s="965"/>
      <c r="D85" s="1265"/>
      <c r="E85" s="385" t="e">
        <f>+Y85/#REF!</f>
        <v>#REF!</v>
      </c>
      <c r="F85" s="386" t="s">
        <v>261</v>
      </c>
      <c r="G85" s="398">
        <v>13.7</v>
      </c>
      <c r="H85" s="398"/>
      <c r="I85" s="399">
        <v>13.5</v>
      </c>
      <c r="J85" s="400"/>
      <c r="K85" s="399"/>
      <c r="L85" s="399"/>
      <c r="M85" s="400"/>
      <c r="N85" s="400"/>
      <c r="O85" s="533"/>
      <c r="P85" s="533"/>
      <c r="Q85" s="533"/>
      <c r="R85" s="608"/>
      <c r="S85" s="533"/>
      <c r="T85" s="533"/>
      <c r="U85" s="1310"/>
      <c r="V85" s="1310"/>
      <c r="W85" s="1310"/>
      <c r="X85" s="984"/>
      <c r="Y85" s="1310"/>
      <c r="Z85" s="1379"/>
      <c r="AA85" s="502"/>
      <c r="AB85" s="503"/>
      <c r="AC85" s="503"/>
      <c r="AD85" s="503"/>
      <c r="AE85" s="486"/>
      <c r="AF85" s="486"/>
      <c r="AG85" s="486"/>
      <c r="AH85" s="486"/>
      <c r="AI85" s="486"/>
      <c r="AJ85" s="486"/>
    </row>
    <row r="86" spans="1:36" s="1" customFormat="1" ht="33" hidden="1" customHeight="1" x14ac:dyDescent="0.2">
      <c r="A86" s="9"/>
      <c r="B86" s="1266"/>
      <c r="C86" s="965"/>
      <c r="D86" s="1265"/>
      <c r="E86" s="385" t="e">
        <f>+Y86/#REF!</f>
        <v>#REF!</v>
      </c>
      <c r="F86" s="386" t="s">
        <v>260</v>
      </c>
      <c r="G86" s="398">
        <v>8.3000000000000007</v>
      </c>
      <c r="H86" s="398"/>
      <c r="I86" s="401">
        <v>8.1999999999999993</v>
      </c>
      <c r="J86" s="402"/>
      <c r="K86" s="401"/>
      <c r="L86" s="401"/>
      <c r="M86" s="402"/>
      <c r="N86" s="402"/>
      <c r="O86" s="533"/>
      <c r="P86" s="533"/>
      <c r="Q86" s="533"/>
      <c r="R86" s="608"/>
      <c r="S86" s="533"/>
      <c r="T86" s="533"/>
      <c r="U86" s="1310"/>
      <c r="V86" s="1310"/>
      <c r="W86" s="1310"/>
      <c r="X86" s="984"/>
      <c r="Y86" s="1310"/>
      <c r="Z86" s="1379"/>
      <c r="AA86" s="502"/>
      <c r="AB86" s="503"/>
      <c r="AC86" s="503"/>
      <c r="AD86" s="503"/>
      <c r="AE86" s="486"/>
      <c r="AF86" s="486"/>
      <c r="AG86" s="486"/>
      <c r="AH86" s="486"/>
      <c r="AI86" s="486"/>
      <c r="AJ86" s="486"/>
    </row>
    <row r="87" spans="1:36" s="1" customFormat="1" ht="33" hidden="1" customHeight="1" x14ac:dyDescent="0.2">
      <c r="A87" s="9"/>
      <c r="B87" s="386" t="s">
        <v>26</v>
      </c>
      <c r="C87" s="965"/>
      <c r="D87" s="403" t="s">
        <v>436</v>
      </c>
      <c r="E87" s="385" t="e">
        <f>+Y87/#REF!</f>
        <v>#REF!</v>
      </c>
      <c r="F87" s="386" t="s">
        <v>437</v>
      </c>
      <c r="G87" s="398">
        <v>1</v>
      </c>
      <c r="H87" s="398"/>
      <c r="I87" s="405">
        <v>1</v>
      </c>
      <c r="J87" s="406"/>
      <c r="K87" s="405"/>
      <c r="L87" s="405"/>
      <c r="M87" s="406"/>
      <c r="N87" s="406"/>
      <c r="O87" s="533"/>
      <c r="P87" s="533"/>
      <c r="Q87" s="533"/>
      <c r="R87" s="608"/>
      <c r="S87" s="533"/>
      <c r="T87" s="533"/>
      <c r="U87" s="1310"/>
      <c r="V87" s="1310"/>
      <c r="W87" s="1310"/>
      <c r="X87" s="984"/>
      <c r="Y87" s="1310"/>
      <c r="Z87" s="1379"/>
      <c r="AA87" s="502"/>
      <c r="AB87" s="503"/>
      <c r="AC87" s="503"/>
      <c r="AD87" s="503"/>
      <c r="AE87" s="486"/>
      <c r="AF87" s="486"/>
      <c r="AG87" s="486"/>
      <c r="AH87" s="486"/>
      <c r="AI87" s="486"/>
      <c r="AJ87" s="486"/>
    </row>
    <row r="88" spans="1:36" s="1" customFormat="1" ht="30" hidden="1" customHeight="1" x14ac:dyDescent="0.2">
      <c r="A88" s="9"/>
      <c r="B88" s="1266" t="s">
        <v>27</v>
      </c>
      <c r="C88" s="965"/>
      <c r="D88" s="1265" t="s">
        <v>264</v>
      </c>
      <c r="E88" s="385" t="e">
        <f>+Y88/#REF!</f>
        <v>#REF!</v>
      </c>
      <c r="F88" s="386" t="s">
        <v>265</v>
      </c>
      <c r="G88" s="398">
        <v>34.4</v>
      </c>
      <c r="H88" s="398"/>
      <c r="I88" s="399">
        <v>34</v>
      </c>
      <c r="J88" s="400"/>
      <c r="K88" s="399"/>
      <c r="L88" s="399"/>
      <c r="M88" s="400"/>
      <c r="N88" s="400"/>
      <c r="O88" s="533"/>
      <c r="P88" s="533"/>
      <c r="Q88" s="533"/>
      <c r="R88" s="608"/>
      <c r="S88" s="533"/>
      <c r="T88" s="533"/>
      <c r="U88" s="1310"/>
      <c r="V88" s="1310"/>
      <c r="W88" s="1310"/>
      <c r="X88" s="984"/>
      <c r="Y88" s="1310"/>
      <c r="Z88" s="1379"/>
      <c r="AA88" s="502"/>
      <c r="AB88" s="503"/>
      <c r="AC88" s="503"/>
      <c r="AD88" s="503"/>
      <c r="AE88" s="486"/>
      <c r="AF88" s="486"/>
      <c r="AG88" s="486"/>
      <c r="AH88" s="486"/>
      <c r="AI88" s="486"/>
      <c r="AJ88" s="486"/>
    </row>
    <row r="89" spans="1:36" s="1" customFormat="1" ht="15" hidden="1" customHeight="1" x14ac:dyDescent="0.2">
      <c r="A89" s="9"/>
      <c r="B89" s="1266"/>
      <c r="C89" s="965"/>
      <c r="D89" s="1265"/>
      <c r="E89" s="385" t="e">
        <f>+Y89/#REF!</f>
        <v>#REF!</v>
      </c>
      <c r="F89" s="386" t="s">
        <v>266</v>
      </c>
      <c r="G89" s="398">
        <v>17.2</v>
      </c>
      <c r="H89" s="398"/>
      <c r="I89" s="399">
        <v>16.5</v>
      </c>
      <c r="J89" s="400"/>
      <c r="K89" s="399"/>
      <c r="L89" s="399"/>
      <c r="M89" s="400"/>
      <c r="N89" s="400"/>
      <c r="O89" s="533"/>
      <c r="P89" s="533"/>
      <c r="Q89" s="533"/>
      <c r="R89" s="608"/>
      <c r="S89" s="533"/>
      <c r="T89" s="533"/>
      <c r="U89" s="1310"/>
      <c r="V89" s="1310"/>
      <c r="W89" s="1310"/>
      <c r="X89" s="984"/>
      <c r="Y89" s="1310"/>
      <c r="Z89" s="1379"/>
      <c r="AA89" s="502"/>
      <c r="AB89" s="503"/>
      <c r="AC89" s="503"/>
      <c r="AD89" s="503"/>
      <c r="AE89" s="486"/>
      <c r="AF89" s="486"/>
      <c r="AG89" s="486"/>
      <c r="AH89" s="486"/>
      <c r="AI89" s="486"/>
      <c r="AJ89" s="486"/>
    </row>
    <row r="90" spans="1:36" s="1" customFormat="1" ht="15" hidden="1" customHeight="1" x14ac:dyDescent="0.2">
      <c r="A90" s="9"/>
      <c r="B90" s="1266"/>
      <c r="C90" s="965"/>
      <c r="D90" s="1265"/>
      <c r="E90" s="385" t="e">
        <f>+Y90/#REF!</f>
        <v>#REF!</v>
      </c>
      <c r="F90" s="386" t="s">
        <v>267</v>
      </c>
      <c r="G90" s="398">
        <v>9.5</v>
      </c>
      <c r="H90" s="398"/>
      <c r="I90" s="399">
        <v>9.1999999999999993</v>
      </c>
      <c r="J90" s="400"/>
      <c r="K90" s="399"/>
      <c r="L90" s="399"/>
      <c r="M90" s="400"/>
      <c r="N90" s="400"/>
      <c r="O90" s="533"/>
      <c r="P90" s="533"/>
      <c r="Q90" s="533"/>
      <c r="R90" s="608"/>
      <c r="S90" s="533"/>
      <c r="T90" s="533"/>
      <c r="U90" s="1310"/>
      <c r="V90" s="1310"/>
      <c r="W90" s="1310"/>
      <c r="X90" s="984"/>
      <c r="Y90" s="1310"/>
      <c r="Z90" s="1379"/>
      <c r="AA90" s="502"/>
      <c r="AB90" s="503"/>
      <c r="AC90" s="503"/>
      <c r="AD90" s="503"/>
      <c r="AE90" s="486"/>
      <c r="AF90" s="486"/>
      <c r="AG90" s="486"/>
      <c r="AH90" s="486"/>
      <c r="AI90" s="486"/>
      <c r="AJ90" s="486"/>
    </row>
    <row r="91" spans="1:36" s="1" customFormat="1" ht="51" hidden="1" customHeight="1" x14ac:dyDescent="0.2">
      <c r="A91" s="9"/>
      <c r="B91" s="386" t="s">
        <v>28</v>
      </c>
      <c r="C91" s="965"/>
      <c r="D91" s="403" t="s">
        <v>438</v>
      </c>
      <c r="E91" s="385" t="s">
        <v>250</v>
      </c>
      <c r="F91" s="386" t="s">
        <v>439</v>
      </c>
      <c r="G91" s="398">
        <v>95</v>
      </c>
      <c r="H91" s="398"/>
      <c r="I91" s="407">
        <v>0.95</v>
      </c>
      <c r="J91" s="408"/>
      <c r="K91" s="407"/>
      <c r="L91" s="407"/>
      <c r="M91" s="408"/>
      <c r="N91" s="408"/>
      <c r="O91" s="533"/>
      <c r="P91" s="533"/>
      <c r="Q91" s="533"/>
      <c r="R91" s="608"/>
      <c r="S91" s="533"/>
      <c r="T91" s="533"/>
      <c r="U91" s="533">
        <v>100000000</v>
      </c>
      <c r="V91" s="533">
        <f>+V76*$AA91</f>
        <v>103888218.64298376</v>
      </c>
      <c r="W91" s="533">
        <f>+W76*$AA91</f>
        <v>106341837.8358621</v>
      </c>
      <c r="X91" s="984"/>
      <c r="Y91" s="533">
        <f>SUM(U91:W91)</f>
        <v>310230056.47884583</v>
      </c>
      <c r="Z91" s="1379"/>
      <c r="AA91" s="502">
        <f>+U91/U76</f>
        <v>0.11274269139724954</v>
      </c>
      <c r="AB91" s="503"/>
      <c r="AC91" s="503"/>
      <c r="AD91" s="503"/>
      <c r="AE91" s="486"/>
      <c r="AF91" s="486"/>
      <c r="AG91" s="486"/>
      <c r="AH91" s="486"/>
      <c r="AI91" s="486"/>
      <c r="AJ91" s="486"/>
    </row>
    <row r="92" spans="1:36" s="1" customFormat="1" ht="46.5" hidden="1" customHeight="1" x14ac:dyDescent="0.2">
      <c r="A92" s="9"/>
      <c r="B92" s="1266" t="s">
        <v>73</v>
      </c>
      <c r="C92" s="965"/>
      <c r="D92" s="1265" t="s">
        <v>268</v>
      </c>
      <c r="E92" s="385" t="e">
        <f>+Y92/#REF!</f>
        <v>#REF!</v>
      </c>
      <c r="F92" s="386" t="s">
        <v>269</v>
      </c>
      <c r="G92" s="398" t="s">
        <v>270</v>
      </c>
      <c r="H92" s="398"/>
      <c r="I92" s="396">
        <v>0</v>
      </c>
      <c r="J92" s="404"/>
      <c r="K92" s="396"/>
      <c r="L92" s="396"/>
      <c r="M92" s="509"/>
      <c r="N92" s="509"/>
      <c r="O92" s="533"/>
      <c r="P92" s="533"/>
      <c r="Q92" s="533"/>
      <c r="R92" s="608"/>
      <c r="S92" s="533"/>
      <c r="T92" s="533"/>
      <c r="U92" s="1310">
        <v>201000000</v>
      </c>
      <c r="V92" s="1310">
        <f>+V76*$AA92</f>
        <v>208815319.47239736</v>
      </c>
      <c r="W92" s="1310">
        <f>+W76*$AA92</f>
        <v>213747094.05008283</v>
      </c>
      <c r="X92" s="984"/>
      <c r="Y92" s="1310">
        <f>SUM(U92:W99)</f>
        <v>623562413.52248013</v>
      </c>
      <c r="Z92" s="1379"/>
      <c r="AA92" s="502">
        <f>+U92/U76</f>
        <v>0.22661280970847159</v>
      </c>
      <c r="AB92" s="503"/>
      <c r="AC92" s="503"/>
      <c r="AD92" s="503"/>
      <c r="AE92" s="486"/>
      <c r="AF92" s="486"/>
      <c r="AG92" s="486"/>
      <c r="AH92" s="486"/>
      <c r="AI92" s="486"/>
      <c r="AJ92" s="486"/>
    </row>
    <row r="93" spans="1:36" s="1" customFormat="1" ht="33" hidden="1" customHeight="1" x14ac:dyDescent="0.2">
      <c r="A93" s="9"/>
      <c r="B93" s="1266"/>
      <c r="C93" s="965"/>
      <c r="D93" s="1265"/>
      <c r="E93" s="385" t="e">
        <f>+Y93/#REF!</f>
        <v>#REF!</v>
      </c>
      <c r="F93" s="386" t="s">
        <v>271</v>
      </c>
      <c r="G93" s="398" t="s">
        <v>272</v>
      </c>
      <c r="H93" s="398"/>
      <c r="I93" s="401">
        <v>24</v>
      </c>
      <c r="J93" s="402"/>
      <c r="K93" s="401"/>
      <c r="L93" s="401"/>
      <c r="M93" s="402"/>
      <c r="N93" s="402"/>
      <c r="O93" s="533"/>
      <c r="P93" s="533"/>
      <c r="Q93" s="533"/>
      <c r="R93" s="608"/>
      <c r="S93" s="533"/>
      <c r="T93" s="533"/>
      <c r="U93" s="1310"/>
      <c r="V93" s="1310"/>
      <c r="W93" s="1310"/>
      <c r="X93" s="984"/>
      <c r="Y93" s="1310"/>
      <c r="Z93" s="1379"/>
      <c r="AA93" s="502"/>
      <c r="AB93" s="503"/>
      <c r="AC93" s="503"/>
      <c r="AD93" s="503"/>
      <c r="AE93" s="486"/>
      <c r="AF93" s="486"/>
      <c r="AG93" s="486"/>
      <c r="AH93" s="486"/>
      <c r="AI93" s="486"/>
      <c r="AJ93" s="486"/>
    </row>
    <row r="94" spans="1:36" s="1" customFormat="1" ht="47.25" hidden="1" customHeight="1" x14ac:dyDescent="0.2">
      <c r="A94" s="9"/>
      <c r="B94" s="1266"/>
      <c r="C94" s="965"/>
      <c r="D94" s="1265"/>
      <c r="E94" s="385" t="e">
        <f>+Y94/#REF!</f>
        <v>#REF!</v>
      </c>
      <c r="F94" s="386" t="s">
        <v>273</v>
      </c>
      <c r="G94" s="398" t="s">
        <v>274</v>
      </c>
      <c r="H94" s="398"/>
      <c r="I94" s="409">
        <v>0.19</v>
      </c>
      <c r="J94" s="410"/>
      <c r="K94" s="409"/>
      <c r="L94" s="409"/>
      <c r="M94" s="410"/>
      <c r="N94" s="410"/>
      <c r="O94" s="533"/>
      <c r="P94" s="533"/>
      <c r="Q94" s="533"/>
      <c r="R94" s="608"/>
      <c r="S94" s="533"/>
      <c r="T94" s="533"/>
      <c r="U94" s="1310"/>
      <c r="V94" s="1310"/>
      <c r="W94" s="1310"/>
      <c r="X94" s="984"/>
      <c r="Y94" s="1310"/>
      <c r="Z94" s="1379"/>
      <c r="AA94" s="502"/>
      <c r="AB94" s="503"/>
      <c r="AC94" s="503"/>
      <c r="AD94" s="503"/>
      <c r="AE94" s="486"/>
      <c r="AF94" s="486"/>
      <c r="AG94" s="486"/>
      <c r="AH94" s="486"/>
      <c r="AI94" s="486"/>
      <c r="AJ94" s="486"/>
    </row>
    <row r="95" spans="1:36" s="1" customFormat="1" ht="47.25" hidden="1" customHeight="1" x14ac:dyDescent="0.2">
      <c r="A95" s="9"/>
      <c r="B95" s="1266"/>
      <c r="C95" s="965"/>
      <c r="D95" s="1265"/>
      <c r="E95" s="385" t="e">
        <f>+Y95/#REF!</f>
        <v>#REF!</v>
      </c>
      <c r="F95" s="386" t="s">
        <v>275</v>
      </c>
      <c r="G95" s="398" t="s">
        <v>274</v>
      </c>
      <c r="H95" s="398"/>
      <c r="I95" s="388">
        <v>0.19</v>
      </c>
      <c r="J95" s="389"/>
      <c r="K95" s="388"/>
      <c r="L95" s="388"/>
      <c r="M95" s="389"/>
      <c r="N95" s="389"/>
      <c r="O95" s="533"/>
      <c r="P95" s="533"/>
      <c r="Q95" s="533"/>
      <c r="R95" s="608"/>
      <c r="S95" s="533"/>
      <c r="T95" s="533"/>
      <c r="U95" s="1310"/>
      <c r="V95" s="1310"/>
      <c r="W95" s="1310"/>
      <c r="X95" s="984"/>
      <c r="Y95" s="1310"/>
      <c r="Z95" s="1379"/>
      <c r="AA95" s="502"/>
      <c r="AB95" s="503"/>
      <c r="AC95" s="503"/>
      <c r="AD95" s="503"/>
      <c r="AE95" s="486"/>
      <c r="AF95" s="486"/>
      <c r="AG95" s="486"/>
      <c r="AH95" s="486"/>
      <c r="AI95" s="486"/>
      <c r="AJ95" s="486"/>
    </row>
    <row r="96" spans="1:36" s="1" customFormat="1" ht="46.5" hidden="1" customHeight="1" x14ac:dyDescent="0.2">
      <c r="A96" s="9"/>
      <c r="B96" s="1266"/>
      <c r="C96" s="965"/>
      <c r="D96" s="1265"/>
      <c r="E96" s="385" t="e">
        <f>+Y96/#REF!</f>
        <v>#REF!</v>
      </c>
      <c r="F96" s="386" t="s">
        <v>276</v>
      </c>
      <c r="G96" s="398" t="s">
        <v>277</v>
      </c>
      <c r="H96" s="398"/>
      <c r="I96" s="401">
        <v>0.5</v>
      </c>
      <c r="J96" s="402"/>
      <c r="K96" s="401"/>
      <c r="L96" s="401"/>
      <c r="M96" s="402"/>
      <c r="N96" s="402"/>
      <c r="O96" s="533"/>
      <c r="P96" s="533"/>
      <c r="Q96" s="533"/>
      <c r="R96" s="608"/>
      <c r="S96" s="533"/>
      <c r="T96" s="533"/>
      <c r="U96" s="1310"/>
      <c r="V96" s="1310"/>
      <c r="W96" s="1310"/>
      <c r="X96" s="984"/>
      <c r="Y96" s="1310"/>
      <c r="Z96" s="1379"/>
      <c r="AA96" s="502"/>
      <c r="AB96" s="503"/>
      <c r="AC96" s="503"/>
      <c r="AD96" s="503"/>
      <c r="AE96" s="486"/>
      <c r="AF96" s="486"/>
      <c r="AG96" s="486"/>
      <c r="AH96" s="486"/>
      <c r="AI96" s="486"/>
      <c r="AJ96" s="486"/>
    </row>
    <row r="97" spans="1:36" s="1" customFormat="1" ht="78" hidden="1" customHeight="1" x14ac:dyDescent="0.2">
      <c r="A97" s="9"/>
      <c r="B97" s="1266"/>
      <c r="C97" s="965"/>
      <c r="D97" s="1265"/>
      <c r="E97" s="385" t="e">
        <f>+Y97/#REF!</f>
        <v>#REF!</v>
      </c>
      <c r="F97" s="386" t="s">
        <v>278</v>
      </c>
      <c r="G97" s="398" t="s">
        <v>279</v>
      </c>
      <c r="H97" s="398"/>
      <c r="I97" s="396">
        <v>120</v>
      </c>
      <c r="J97" s="404"/>
      <c r="K97" s="396"/>
      <c r="L97" s="396"/>
      <c r="M97" s="509"/>
      <c r="N97" s="509"/>
      <c r="O97" s="533"/>
      <c r="P97" s="533"/>
      <c r="Q97" s="533"/>
      <c r="R97" s="608"/>
      <c r="S97" s="533"/>
      <c r="T97" s="533"/>
      <c r="U97" s="1310"/>
      <c r="V97" s="1310"/>
      <c r="W97" s="1310"/>
      <c r="X97" s="984"/>
      <c r="Y97" s="1310"/>
      <c r="Z97" s="1379"/>
      <c r="AA97" s="502"/>
      <c r="AB97" s="503"/>
      <c r="AC97" s="503"/>
      <c r="AD97" s="503"/>
      <c r="AE97" s="486"/>
      <c r="AF97" s="486"/>
      <c r="AG97" s="486"/>
      <c r="AH97" s="486"/>
      <c r="AI97" s="486"/>
      <c r="AJ97" s="486"/>
    </row>
    <row r="98" spans="1:36" s="1" customFormat="1" ht="78.75" hidden="1" customHeight="1" x14ac:dyDescent="0.2">
      <c r="A98" s="9"/>
      <c r="B98" s="1266"/>
      <c r="C98" s="965"/>
      <c r="D98" s="1265"/>
      <c r="E98" s="385" t="e">
        <f>+Y98/#REF!</f>
        <v>#REF!</v>
      </c>
      <c r="F98" s="411" t="s">
        <v>280</v>
      </c>
      <c r="G98" s="398" t="s">
        <v>281</v>
      </c>
      <c r="H98" s="398"/>
      <c r="I98" s="396">
        <v>2</v>
      </c>
      <c r="J98" s="404"/>
      <c r="K98" s="396"/>
      <c r="L98" s="396"/>
      <c r="M98" s="509"/>
      <c r="N98" s="509"/>
      <c r="O98" s="533"/>
      <c r="P98" s="533"/>
      <c r="Q98" s="533"/>
      <c r="R98" s="608"/>
      <c r="S98" s="533"/>
      <c r="T98" s="533"/>
      <c r="U98" s="1310"/>
      <c r="V98" s="1310"/>
      <c r="W98" s="1310"/>
      <c r="X98" s="984"/>
      <c r="Y98" s="1310"/>
      <c r="Z98" s="1379"/>
      <c r="AA98" s="502"/>
      <c r="AB98" s="503"/>
      <c r="AC98" s="503"/>
      <c r="AD98" s="503"/>
      <c r="AE98" s="486"/>
      <c r="AF98" s="486"/>
      <c r="AG98" s="486"/>
      <c r="AH98" s="486"/>
      <c r="AI98" s="486"/>
      <c r="AJ98" s="486"/>
    </row>
    <row r="99" spans="1:36" s="1" customFormat="1" ht="60" hidden="1" customHeight="1" x14ac:dyDescent="0.2">
      <c r="A99" s="9"/>
      <c r="B99" s="1266"/>
      <c r="C99" s="965"/>
      <c r="D99" s="1265"/>
      <c r="E99" s="385" t="e">
        <f>+Y99/#REF!</f>
        <v>#REF!</v>
      </c>
      <c r="F99" s="386" t="s">
        <v>440</v>
      </c>
      <c r="G99" s="398" t="s">
        <v>282</v>
      </c>
      <c r="H99" s="398"/>
      <c r="I99" s="399">
        <v>0.8</v>
      </c>
      <c r="J99" s="400"/>
      <c r="K99" s="399"/>
      <c r="L99" s="399"/>
      <c r="M99" s="400"/>
      <c r="N99" s="400"/>
      <c r="O99" s="533"/>
      <c r="P99" s="533"/>
      <c r="Q99" s="533"/>
      <c r="R99" s="608"/>
      <c r="S99" s="533"/>
      <c r="T99" s="533"/>
      <c r="U99" s="1310"/>
      <c r="V99" s="1310"/>
      <c r="W99" s="1310"/>
      <c r="X99" s="984"/>
      <c r="Y99" s="1310"/>
      <c r="Z99" s="1379"/>
      <c r="AA99" s="502"/>
      <c r="AB99" s="503"/>
      <c r="AC99" s="503"/>
      <c r="AD99" s="503"/>
      <c r="AE99" s="486"/>
      <c r="AF99" s="486"/>
      <c r="AG99" s="486"/>
      <c r="AH99" s="486"/>
      <c r="AI99" s="486"/>
      <c r="AJ99" s="486"/>
    </row>
    <row r="100" spans="1:36" s="1" customFormat="1" ht="33" hidden="1" customHeight="1" x14ac:dyDescent="0.2">
      <c r="A100" s="9"/>
      <c r="B100" s="1482" t="s">
        <v>74</v>
      </c>
      <c r="C100" s="1010"/>
      <c r="D100" s="1472" t="s">
        <v>283</v>
      </c>
      <c r="E100" s="385" t="e">
        <f>+Y100/#REF!</f>
        <v>#REF!</v>
      </c>
      <c r="F100" s="386" t="s">
        <v>284</v>
      </c>
      <c r="G100" s="398">
        <v>1</v>
      </c>
      <c r="H100" s="398"/>
      <c r="I100" s="398">
        <v>1</v>
      </c>
      <c r="J100" s="412"/>
      <c r="K100" s="398"/>
      <c r="L100" s="398"/>
      <c r="M100" s="510"/>
      <c r="N100" s="510"/>
      <c r="O100" s="535"/>
      <c r="P100" s="535"/>
      <c r="Q100" s="535"/>
      <c r="R100" s="535"/>
      <c r="S100" s="535"/>
      <c r="T100" s="535"/>
      <c r="U100" s="1310">
        <v>100000000</v>
      </c>
      <c r="V100" s="1310">
        <f>+(U100/U76)*V76</f>
        <v>103888218.64298376</v>
      </c>
      <c r="W100" s="1310">
        <f>+(V100/V76)*W76</f>
        <v>106341837.83586212</v>
      </c>
      <c r="X100" s="984"/>
      <c r="Y100" s="1310" t="e">
        <f>+U100+V100+W100+#REF!</f>
        <v>#REF!</v>
      </c>
      <c r="Z100" s="1379"/>
      <c r="AA100" s="502">
        <f>+U100/U76</f>
        <v>0.11274269139724954</v>
      </c>
      <c r="AB100" s="503"/>
      <c r="AC100" s="503"/>
      <c r="AD100" s="503"/>
      <c r="AE100" s="486"/>
      <c r="AF100" s="486"/>
      <c r="AG100" s="486"/>
      <c r="AH100" s="486"/>
      <c r="AI100" s="486"/>
      <c r="AJ100" s="486"/>
    </row>
    <row r="101" spans="1:36" s="1" customFormat="1" ht="33" hidden="1" customHeight="1" x14ac:dyDescent="0.2">
      <c r="A101" s="9"/>
      <c r="B101" s="1482"/>
      <c r="C101" s="1010"/>
      <c r="D101" s="1472"/>
      <c r="E101" s="385" t="e">
        <f>+Y101/#REF!</f>
        <v>#REF!</v>
      </c>
      <c r="F101" s="386" t="s">
        <v>286</v>
      </c>
      <c r="G101" s="398">
        <v>18</v>
      </c>
      <c r="H101" s="398"/>
      <c r="I101" s="396">
        <v>18</v>
      </c>
      <c r="J101" s="404"/>
      <c r="K101" s="396"/>
      <c r="L101" s="396"/>
      <c r="M101" s="509"/>
      <c r="N101" s="509"/>
      <c r="O101" s="533"/>
      <c r="P101" s="533"/>
      <c r="Q101" s="533"/>
      <c r="R101" s="608"/>
      <c r="S101" s="533"/>
      <c r="T101" s="533"/>
      <c r="U101" s="1310"/>
      <c r="V101" s="1310"/>
      <c r="W101" s="1310"/>
      <c r="X101" s="984"/>
      <c r="Y101" s="1310" t="e">
        <f>+U100+V101+W101+#REF!</f>
        <v>#REF!</v>
      </c>
      <c r="Z101" s="1379"/>
      <c r="AA101" s="502"/>
      <c r="AB101" s="503"/>
      <c r="AC101" s="503"/>
      <c r="AD101" s="503"/>
      <c r="AE101" s="486"/>
      <c r="AF101" s="486"/>
      <c r="AG101" s="486"/>
      <c r="AH101" s="486"/>
      <c r="AI101" s="486"/>
      <c r="AJ101" s="486"/>
    </row>
    <row r="102" spans="1:36" s="1" customFormat="1" ht="33" hidden="1" customHeight="1" x14ac:dyDescent="0.2">
      <c r="A102" s="9"/>
      <c r="B102" s="386" t="s">
        <v>75</v>
      </c>
      <c r="C102" s="965"/>
      <c r="D102" s="403" t="s">
        <v>441</v>
      </c>
      <c r="E102" s="385" t="e">
        <f>+Y102/#REF!</f>
        <v>#DIV/0!</v>
      </c>
      <c r="F102" s="386" t="s">
        <v>442</v>
      </c>
      <c r="G102" s="413">
        <v>0.42</v>
      </c>
      <c r="H102" s="413"/>
      <c r="I102" s="396">
        <v>45</v>
      </c>
      <c r="J102" s="404"/>
      <c r="K102" s="396"/>
      <c r="L102" s="396"/>
      <c r="M102" s="509"/>
      <c r="N102" s="509"/>
      <c r="O102" s="533"/>
      <c r="P102" s="533"/>
      <c r="Q102" s="533"/>
      <c r="R102" s="608"/>
      <c r="S102" s="533"/>
      <c r="T102" s="533"/>
      <c r="U102" s="1310">
        <v>80000000</v>
      </c>
      <c r="V102" s="1310" t="e">
        <f>+(U102/$U$78)*$V$78</f>
        <v>#DIV/0!</v>
      </c>
      <c r="W102" s="1310" t="e">
        <f>+(V102/V76)*W76</f>
        <v>#DIV/0!</v>
      </c>
      <c r="X102" s="984"/>
      <c r="Y102" s="1310" t="e">
        <f>+U102+V102+W102+#REF!</f>
        <v>#DIV/0!</v>
      </c>
      <c r="Z102" s="1379"/>
      <c r="AA102" s="502">
        <f>+U102/U76</f>
        <v>9.019415311779963E-2</v>
      </c>
      <c r="AB102" s="503"/>
      <c r="AC102" s="503"/>
      <c r="AD102" s="503"/>
      <c r="AE102" s="486"/>
      <c r="AF102" s="486"/>
      <c r="AG102" s="486"/>
      <c r="AH102" s="486"/>
      <c r="AI102" s="486"/>
      <c r="AJ102" s="486"/>
    </row>
    <row r="103" spans="1:36" s="4" customFormat="1" ht="75" hidden="1" customHeight="1" x14ac:dyDescent="0.2">
      <c r="A103" s="370"/>
      <c r="B103" s="386" t="s">
        <v>76</v>
      </c>
      <c r="C103" s="965"/>
      <c r="D103" s="403" t="s">
        <v>215</v>
      </c>
      <c r="E103" s="385" t="e">
        <f>+Y103/#REF!</f>
        <v>#REF!</v>
      </c>
      <c r="F103" s="386" t="s">
        <v>287</v>
      </c>
      <c r="G103" s="398" t="s">
        <v>288</v>
      </c>
      <c r="H103" s="398"/>
      <c r="I103" s="414">
        <v>1</v>
      </c>
      <c r="J103" s="415"/>
      <c r="K103" s="414"/>
      <c r="L103" s="414"/>
      <c r="M103" s="415"/>
      <c r="N103" s="415"/>
      <c r="O103" s="533"/>
      <c r="P103" s="533"/>
      <c r="Q103" s="533"/>
      <c r="R103" s="608"/>
      <c r="S103" s="533"/>
      <c r="T103" s="533"/>
      <c r="U103" s="1310"/>
      <c r="V103" s="1310"/>
      <c r="W103" s="1310"/>
      <c r="X103" s="984"/>
      <c r="Y103" s="1310"/>
      <c r="Z103" s="1379"/>
      <c r="AA103" s="502"/>
      <c r="AB103" s="503"/>
      <c r="AC103" s="503"/>
      <c r="AD103" s="503"/>
      <c r="AE103" s="505"/>
      <c r="AF103" s="505"/>
      <c r="AG103" s="505"/>
      <c r="AH103" s="505"/>
      <c r="AI103" s="505"/>
      <c r="AJ103" s="505"/>
    </row>
    <row r="104" spans="1:36" s="1" customFormat="1" ht="105" hidden="1" customHeight="1" x14ac:dyDescent="0.2">
      <c r="A104" s="9"/>
      <c r="B104" s="1471" t="s">
        <v>77</v>
      </c>
      <c r="C104" s="998"/>
      <c r="D104" s="1472" t="s">
        <v>443</v>
      </c>
      <c r="E104" s="385" t="e">
        <f>+Y104/#REF!</f>
        <v>#REF!</v>
      </c>
      <c r="F104" s="386" t="s">
        <v>289</v>
      </c>
      <c r="G104" s="398" t="s">
        <v>216</v>
      </c>
      <c r="H104" s="398"/>
      <c r="I104" s="388">
        <v>0.2</v>
      </c>
      <c r="J104" s="389"/>
      <c r="K104" s="388"/>
      <c r="L104" s="388"/>
      <c r="M104" s="389"/>
      <c r="N104" s="389"/>
      <c r="O104" s="533"/>
      <c r="P104" s="533"/>
      <c r="Q104" s="533"/>
      <c r="R104" s="608"/>
      <c r="S104" s="533"/>
      <c r="T104" s="533"/>
      <c r="U104" s="1310">
        <v>150000000</v>
      </c>
      <c r="V104" s="1310">
        <f>+V76*$AA104</f>
        <v>155832327.96447563</v>
      </c>
      <c r="W104" s="1310">
        <f>+W76*$AA104</f>
        <v>159512756.75379315</v>
      </c>
      <c r="X104" s="984"/>
      <c r="Y104" s="1310">
        <f>SUM(U104:W110)</f>
        <v>465345084.71826875</v>
      </c>
      <c r="Z104" s="1379"/>
      <c r="AA104" s="502">
        <f>+U104/U76</f>
        <v>0.1691140370958743</v>
      </c>
      <c r="AB104" s="503"/>
      <c r="AC104" s="503"/>
      <c r="AD104" s="503"/>
      <c r="AE104" s="486"/>
      <c r="AF104" s="486"/>
      <c r="AG104" s="486"/>
      <c r="AH104" s="486"/>
      <c r="AI104" s="486"/>
      <c r="AJ104" s="486"/>
    </row>
    <row r="105" spans="1:36" s="1" customFormat="1" ht="33" hidden="1" customHeight="1" x14ac:dyDescent="0.2">
      <c r="A105" s="9"/>
      <c r="B105" s="1471"/>
      <c r="C105" s="998"/>
      <c r="D105" s="1472"/>
      <c r="E105" s="385" t="e">
        <f>+Y105/#REF!</f>
        <v>#REF!</v>
      </c>
      <c r="F105" s="386" t="s">
        <v>290</v>
      </c>
      <c r="G105" s="413">
        <v>0.75</v>
      </c>
      <c r="H105" s="413"/>
      <c r="I105" s="401">
        <v>75</v>
      </c>
      <c r="J105" s="402"/>
      <c r="K105" s="401"/>
      <c r="L105" s="401"/>
      <c r="M105" s="402"/>
      <c r="N105" s="402"/>
      <c r="O105" s="533"/>
      <c r="P105" s="533"/>
      <c r="Q105" s="533"/>
      <c r="R105" s="608"/>
      <c r="S105" s="533"/>
      <c r="T105" s="533"/>
      <c r="U105" s="1310"/>
      <c r="V105" s="1310"/>
      <c r="W105" s="1310"/>
      <c r="X105" s="984"/>
      <c r="Y105" s="1310"/>
      <c r="Z105" s="1379"/>
      <c r="AA105" s="502"/>
      <c r="AB105" s="503"/>
      <c r="AC105" s="503"/>
      <c r="AD105" s="503"/>
      <c r="AE105" s="486"/>
      <c r="AF105" s="486"/>
      <c r="AG105" s="486"/>
      <c r="AH105" s="486"/>
      <c r="AI105" s="486"/>
      <c r="AJ105" s="486"/>
    </row>
    <row r="106" spans="1:36" s="1" customFormat="1" ht="33" hidden="1" customHeight="1" x14ac:dyDescent="0.2">
      <c r="A106" s="9"/>
      <c r="B106" s="383" t="s">
        <v>78</v>
      </c>
      <c r="C106" s="998"/>
      <c r="D106" s="403" t="s">
        <v>291</v>
      </c>
      <c r="E106" s="385" t="e">
        <f>+Y106/#REF!</f>
        <v>#REF!</v>
      </c>
      <c r="F106" s="386" t="s">
        <v>292</v>
      </c>
      <c r="G106" s="416">
        <v>0</v>
      </c>
      <c r="H106" s="416"/>
      <c r="I106" s="396">
        <v>0</v>
      </c>
      <c r="J106" s="404"/>
      <c r="K106" s="396"/>
      <c r="L106" s="396"/>
      <c r="M106" s="509"/>
      <c r="N106" s="509"/>
      <c r="O106" s="533"/>
      <c r="P106" s="533"/>
      <c r="Q106" s="533"/>
      <c r="R106" s="608"/>
      <c r="S106" s="533"/>
      <c r="T106" s="533"/>
      <c r="U106" s="1310"/>
      <c r="V106" s="1310"/>
      <c r="W106" s="1310"/>
      <c r="X106" s="984"/>
      <c r="Y106" s="1310"/>
      <c r="Z106" s="1379"/>
      <c r="AA106" s="502"/>
      <c r="AB106" s="503"/>
      <c r="AC106" s="503"/>
      <c r="AD106" s="503"/>
      <c r="AE106" s="486"/>
      <c r="AF106" s="486"/>
      <c r="AG106" s="486"/>
      <c r="AH106" s="486"/>
      <c r="AI106" s="486"/>
      <c r="AJ106" s="486"/>
    </row>
    <row r="107" spans="1:36" s="1" customFormat="1" ht="33" hidden="1" customHeight="1" x14ac:dyDescent="0.2">
      <c r="A107" s="9"/>
      <c r="B107" s="383" t="s">
        <v>371</v>
      </c>
      <c r="C107" s="998"/>
      <c r="D107" s="403" t="s">
        <v>293</v>
      </c>
      <c r="E107" s="385" t="e">
        <f>+Y107/#REF!</f>
        <v>#REF!</v>
      </c>
      <c r="F107" s="386" t="s">
        <v>292</v>
      </c>
      <c r="G107" s="416">
        <v>0</v>
      </c>
      <c r="H107" s="416"/>
      <c r="I107" s="396">
        <v>0</v>
      </c>
      <c r="J107" s="404"/>
      <c r="K107" s="396"/>
      <c r="L107" s="396"/>
      <c r="M107" s="509"/>
      <c r="N107" s="509"/>
      <c r="O107" s="533"/>
      <c r="P107" s="533"/>
      <c r="Q107" s="533"/>
      <c r="R107" s="608"/>
      <c r="S107" s="533"/>
      <c r="T107" s="533"/>
      <c r="U107" s="1310"/>
      <c r="V107" s="1310"/>
      <c r="W107" s="1310"/>
      <c r="X107" s="984"/>
      <c r="Y107" s="1310"/>
      <c r="Z107" s="1379"/>
      <c r="AA107" s="502"/>
      <c r="AB107" s="503"/>
      <c r="AC107" s="503"/>
      <c r="AD107" s="503"/>
      <c r="AE107" s="486"/>
      <c r="AF107" s="486"/>
      <c r="AG107" s="486"/>
      <c r="AH107" s="486"/>
      <c r="AI107" s="486"/>
      <c r="AJ107" s="486"/>
    </row>
    <row r="108" spans="1:36" s="1" customFormat="1" ht="33" hidden="1" customHeight="1" x14ac:dyDescent="0.2">
      <c r="A108" s="9"/>
      <c r="B108" s="1471" t="s">
        <v>86</v>
      </c>
      <c r="C108" s="998"/>
      <c r="D108" s="1265" t="s">
        <v>294</v>
      </c>
      <c r="E108" s="385" t="e">
        <f>+Y108/#REF!</f>
        <v>#REF!</v>
      </c>
      <c r="F108" s="383" t="s">
        <v>295</v>
      </c>
      <c r="G108" s="398">
        <v>0</v>
      </c>
      <c r="H108" s="398"/>
      <c r="I108" s="396">
        <v>0</v>
      </c>
      <c r="J108" s="404"/>
      <c r="K108" s="396"/>
      <c r="L108" s="396"/>
      <c r="M108" s="509"/>
      <c r="N108" s="509"/>
      <c r="O108" s="533"/>
      <c r="P108" s="533"/>
      <c r="Q108" s="533"/>
      <c r="R108" s="608"/>
      <c r="S108" s="533"/>
      <c r="T108" s="533"/>
      <c r="U108" s="1310"/>
      <c r="V108" s="1310"/>
      <c r="W108" s="1310"/>
      <c r="X108" s="984"/>
      <c r="Y108" s="1310"/>
      <c r="Z108" s="1379"/>
      <c r="AA108" s="502"/>
      <c r="AB108" s="503"/>
      <c r="AC108" s="503"/>
      <c r="AD108" s="503"/>
      <c r="AE108" s="486"/>
      <c r="AF108" s="486"/>
      <c r="AG108" s="486"/>
      <c r="AH108" s="486"/>
      <c r="AI108" s="486"/>
      <c r="AJ108" s="486"/>
    </row>
    <row r="109" spans="1:36" s="1" customFormat="1" ht="33" hidden="1" customHeight="1" x14ac:dyDescent="0.2">
      <c r="A109" s="9"/>
      <c r="B109" s="1471"/>
      <c r="C109" s="998"/>
      <c r="D109" s="1265"/>
      <c r="E109" s="385" t="e">
        <f>+Y109/#REF!</f>
        <v>#REF!</v>
      </c>
      <c r="F109" s="383" t="s">
        <v>296</v>
      </c>
      <c r="G109" s="398">
        <v>0</v>
      </c>
      <c r="H109" s="398"/>
      <c r="I109" s="396">
        <v>0</v>
      </c>
      <c r="J109" s="404"/>
      <c r="K109" s="396"/>
      <c r="L109" s="396"/>
      <c r="M109" s="509"/>
      <c r="N109" s="509"/>
      <c r="O109" s="533"/>
      <c r="P109" s="533"/>
      <c r="Q109" s="533"/>
      <c r="R109" s="608"/>
      <c r="S109" s="533"/>
      <c r="T109" s="533"/>
      <c r="U109" s="1310"/>
      <c r="V109" s="1310"/>
      <c r="W109" s="1310"/>
      <c r="X109" s="984"/>
      <c r="Y109" s="1310"/>
      <c r="Z109" s="1379"/>
      <c r="AA109" s="502"/>
      <c r="AB109" s="503"/>
      <c r="AC109" s="503"/>
      <c r="AD109" s="503"/>
      <c r="AE109" s="486"/>
      <c r="AF109" s="486"/>
      <c r="AG109" s="486"/>
      <c r="AH109" s="486"/>
      <c r="AI109" s="486"/>
      <c r="AJ109" s="486"/>
    </row>
    <row r="110" spans="1:36" s="1" customFormat="1" ht="33" hidden="1" customHeight="1" x14ac:dyDescent="0.2">
      <c r="A110" s="9"/>
      <c r="B110" s="1471"/>
      <c r="C110" s="998"/>
      <c r="D110" s="1265"/>
      <c r="E110" s="385" t="e">
        <f>+Y110/#REF!</f>
        <v>#REF!</v>
      </c>
      <c r="F110" s="383" t="s">
        <v>297</v>
      </c>
      <c r="G110" s="398">
        <v>0</v>
      </c>
      <c r="H110" s="398"/>
      <c r="I110" s="396">
        <v>0</v>
      </c>
      <c r="J110" s="404"/>
      <c r="K110" s="396"/>
      <c r="L110" s="396"/>
      <c r="M110" s="509"/>
      <c r="N110" s="509"/>
      <c r="O110" s="533"/>
      <c r="P110" s="533"/>
      <c r="Q110" s="533"/>
      <c r="R110" s="608"/>
      <c r="S110" s="533"/>
      <c r="T110" s="533"/>
      <c r="U110" s="1310"/>
      <c r="V110" s="1310"/>
      <c r="W110" s="1310"/>
      <c r="X110" s="984"/>
      <c r="Y110" s="1310"/>
      <c r="Z110" s="1379"/>
      <c r="AA110" s="502"/>
      <c r="AB110" s="503"/>
      <c r="AC110" s="503"/>
      <c r="AD110" s="503"/>
      <c r="AE110" s="486"/>
      <c r="AF110" s="486"/>
      <c r="AG110" s="486"/>
      <c r="AH110" s="486"/>
      <c r="AI110" s="486"/>
      <c r="AJ110" s="486"/>
    </row>
    <row r="111" spans="1:36" s="1" customFormat="1" ht="45.75" hidden="1" customHeight="1" x14ac:dyDescent="0.2">
      <c r="A111" s="9"/>
      <c r="B111" s="383" t="s">
        <v>87</v>
      </c>
      <c r="C111" s="998"/>
      <c r="D111" s="403" t="s">
        <v>298</v>
      </c>
      <c r="E111" s="385" t="e">
        <f>+Y111/#REF!</f>
        <v>#REF!</v>
      </c>
      <c r="F111" s="386" t="s">
        <v>299</v>
      </c>
      <c r="G111" s="417" t="s">
        <v>300</v>
      </c>
      <c r="H111" s="417"/>
      <c r="I111" s="407">
        <v>0.98</v>
      </c>
      <c r="J111" s="408"/>
      <c r="K111" s="407"/>
      <c r="L111" s="407"/>
      <c r="M111" s="408"/>
      <c r="N111" s="408"/>
      <c r="O111" s="533"/>
      <c r="P111" s="533"/>
      <c r="Q111" s="533"/>
      <c r="R111" s="608"/>
      <c r="S111" s="533"/>
      <c r="T111" s="533"/>
      <c r="U111" s="533">
        <v>0</v>
      </c>
      <c r="V111" s="533">
        <v>0</v>
      </c>
      <c r="W111" s="533">
        <v>0</v>
      </c>
      <c r="X111" s="984"/>
      <c r="Y111" s="533" t="e">
        <f>+U111+V111+W111+#REF!</f>
        <v>#REF!</v>
      </c>
      <c r="Z111" s="1379"/>
      <c r="AA111" s="502">
        <f>+U111/U76</f>
        <v>0</v>
      </c>
      <c r="AB111" s="503"/>
      <c r="AC111" s="503"/>
      <c r="AD111" s="503"/>
      <c r="AE111" s="486"/>
      <c r="AF111" s="486"/>
      <c r="AG111" s="486"/>
      <c r="AH111" s="486"/>
      <c r="AI111" s="486"/>
      <c r="AJ111" s="486"/>
    </row>
    <row r="112" spans="1:36" s="1" customFormat="1" ht="15" hidden="1" customHeight="1" x14ac:dyDescent="0.2">
      <c r="A112" s="8" t="s">
        <v>80</v>
      </c>
      <c r="B112" s="1479" t="s">
        <v>37</v>
      </c>
      <c r="C112" s="1007"/>
      <c r="D112" s="391" t="s">
        <v>444</v>
      </c>
      <c r="E112" s="392" t="e">
        <f>+Y112/#REF!</f>
        <v>#REF!</v>
      </c>
      <c r="F112" s="390"/>
      <c r="G112" s="393"/>
      <c r="H112" s="393"/>
      <c r="I112" s="394"/>
      <c r="J112" s="395"/>
      <c r="K112" s="394"/>
      <c r="L112" s="394"/>
      <c r="M112" s="395"/>
      <c r="N112" s="395"/>
      <c r="O112" s="534">
        <f>SUBTOTAL(9,O113:O166)</f>
        <v>0</v>
      </c>
      <c r="P112" s="534">
        <f>SUBTOTAL(9,P113:P166)</f>
        <v>0</v>
      </c>
      <c r="Q112" s="534">
        <f>SUBTOTAL(9,Q113:Q166)</f>
        <v>0</v>
      </c>
      <c r="R112" s="534">
        <f>SUBTOTAL(9,R113:R166)</f>
        <v>0</v>
      </c>
      <c r="S112" s="534"/>
      <c r="T112" s="534"/>
      <c r="U112" s="534">
        <v>886975455</v>
      </c>
      <c r="V112" s="534">
        <v>921463000</v>
      </c>
      <c r="W112" s="534">
        <v>943226000</v>
      </c>
      <c r="X112" s="534"/>
      <c r="Y112" s="534" t="e">
        <f>+Y113+Y126+Y128+Y145+Y152+Y157+Y163+Y164+Y165+Y166</f>
        <v>#REF!</v>
      </c>
      <c r="Z112" s="651"/>
      <c r="AA112" s="502"/>
      <c r="AB112" s="503"/>
      <c r="AC112" s="503"/>
      <c r="AD112" s="503"/>
      <c r="AE112" s="486"/>
      <c r="AF112" s="486"/>
      <c r="AG112" s="486"/>
      <c r="AH112" s="486"/>
      <c r="AI112" s="486"/>
      <c r="AJ112" s="486"/>
    </row>
    <row r="113" spans="1:36" s="1" customFormat="1" ht="39" hidden="1" customHeight="1" x14ac:dyDescent="0.2">
      <c r="A113" s="9"/>
      <c r="B113" s="1480"/>
      <c r="C113" s="1008"/>
      <c r="D113" s="613" t="s">
        <v>681</v>
      </c>
      <c r="E113" s="385" t="e">
        <f>+Y113/#REF!</f>
        <v>#REF!</v>
      </c>
      <c r="F113" s="610" t="s">
        <v>301</v>
      </c>
      <c r="G113" s="417" t="s">
        <v>302</v>
      </c>
      <c r="H113" s="417">
        <v>1</v>
      </c>
      <c r="I113" s="396">
        <v>1</v>
      </c>
      <c r="J113" s="1498" t="s">
        <v>633</v>
      </c>
      <c r="K113" s="396"/>
      <c r="L113" s="396"/>
      <c r="M113" s="509"/>
      <c r="N113" s="509"/>
      <c r="O113" s="1305">
        <v>85213</v>
      </c>
      <c r="P113" s="1307"/>
      <c r="Q113" s="1305">
        <v>650</v>
      </c>
      <c r="R113" s="1307"/>
      <c r="S113" s="1307"/>
      <c r="T113" s="1307"/>
      <c r="U113" s="1307"/>
      <c r="V113" s="1307"/>
      <c r="W113" s="1307"/>
      <c r="X113" s="978"/>
      <c r="Y113" s="1307">
        <f>SUM(O113:W125)</f>
        <v>85863</v>
      </c>
      <c r="Z113" s="1460" t="s">
        <v>9</v>
      </c>
      <c r="AA113" s="621"/>
      <c r="AB113" s="486"/>
      <c r="AC113" s="486"/>
      <c r="AD113" s="486"/>
      <c r="AE113" s="486"/>
      <c r="AF113" s="486"/>
      <c r="AG113" s="486"/>
      <c r="AH113" s="486"/>
      <c r="AI113" s="486"/>
      <c r="AJ113" s="486"/>
    </row>
    <row r="114" spans="1:36" s="1" customFormat="1" ht="28.5" hidden="1" customHeight="1" x14ac:dyDescent="0.2">
      <c r="A114" s="9"/>
      <c r="B114" s="1480"/>
      <c r="C114" s="1008"/>
      <c r="D114" s="613" t="s">
        <v>682</v>
      </c>
      <c r="E114" s="385" t="e">
        <f>+Y114/#REF!</f>
        <v>#REF!</v>
      </c>
      <c r="F114" s="611" t="s">
        <v>445</v>
      </c>
      <c r="G114" s="417" t="s">
        <v>302</v>
      </c>
      <c r="H114" s="417">
        <v>1</v>
      </c>
      <c r="I114" s="396">
        <v>1</v>
      </c>
      <c r="J114" s="1261"/>
      <c r="K114" s="396"/>
      <c r="L114" s="396"/>
      <c r="M114" s="509"/>
      <c r="N114" s="509"/>
      <c r="O114" s="1311"/>
      <c r="P114" s="1309"/>
      <c r="Q114" s="1311"/>
      <c r="R114" s="1309"/>
      <c r="S114" s="1309"/>
      <c r="T114" s="1309"/>
      <c r="U114" s="1309"/>
      <c r="V114" s="1309"/>
      <c r="W114" s="1309"/>
      <c r="X114" s="979"/>
      <c r="Y114" s="1309"/>
      <c r="Z114" s="1460"/>
      <c r="AA114" s="621"/>
      <c r="AB114" s="486"/>
      <c r="AC114" s="486"/>
      <c r="AD114" s="486"/>
      <c r="AE114" s="486"/>
      <c r="AF114" s="486"/>
      <c r="AG114" s="486"/>
      <c r="AH114" s="486"/>
      <c r="AI114" s="486"/>
      <c r="AJ114" s="486"/>
    </row>
    <row r="115" spans="1:36" s="1" customFormat="1" ht="57" hidden="1" customHeight="1" x14ac:dyDescent="0.2">
      <c r="A115" s="9"/>
      <c r="B115" s="1480"/>
      <c r="C115" s="1008"/>
      <c r="D115" s="613" t="s">
        <v>683</v>
      </c>
      <c r="E115" s="385" t="e">
        <f>+Y115/#REF!</f>
        <v>#REF!</v>
      </c>
      <c r="F115" s="611" t="s">
        <v>303</v>
      </c>
      <c r="G115" s="417" t="s">
        <v>302</v>
      </c>
      <c r="H115" s="417">
        <v>1</v>
      </c>
      <c r="I115" s="396">
        <v>1</v>
      </c>
      <c r="J115" s="1261"/>
      <c r="K115" s="396"/>
      <c r="L115" s="396"/>
      <c r="M115" s="509"/>
      <c r="N115" s="509"/>
      <c r="O115" s="1311"/>
      <c r="P115" s="1309"/>
      <c r="Q115" s="1311"/>
      <c r="R115" s="1309"/>
      <c r="S115" s="1309"/>
      <c r="T115" s="1309"/>
      <c r="U115" s="1309"/>
      <c r="V115" s="1309"/>
      <c r="W115" s="1309"/>
      <c r="X115" s="979"/>
      <c r="Y115" s="1309"/>
      <c r="Z115" s="1460"/>
      <c r="AA115" s="621"/>
      <c r="AB115" s="486"/>
      <c r="AC115" s="486"/>
      <c r="AD115" s="486"/>
      <c r="AE115" s="486"/>
      <c r="AF115" s="486"/>
      <c r="AG115" s="486"/>
      <c r="AH115" s="486"/>
      <c r="AI115" s="486"/>
      <c r="AJ115" s="486"/>
    </row>
    <row r="116" spans="1:36" s="1" customFormat="1" ht="42.75" hidden="1" customHeight="1" x14ac:dyDescent="0.2">
      <c r="A116" s="9"/>
      <c r="B116" s="1480"/>
      <c r="C116" s="1008"/>
      <c r="D116" s="613" t="s">
        <v>684</v>
      </c>
      <c r="E116" s="385" t="e">
        <f>+Y116/#REF!</f>
        <v>#REF!</v>
      </c>
      <c r="F116" s="611" t="s">
        <v>304</v>
      </c>
      <c r="G116" s="396">
        <v>0</v>
      </c>
      <c r="H116" s="396">
        <v>1</v>
      </c>
      <c r="I116" s="396">
        <v>1</v>
      </c>
      <c r="J116" s="1261"/>
      <c r="K116" s="396"/>
      <c r="L116" s="396"/>
      <c r="M116" s="509"/>
      <c r="N116" s="509"/>
      <c r="O116" s="1311"/>
      <c r="P116" s="1309"/>
      <c r="Q116" s="1311"/>
      <c r="R116" s="1309"/>
      <c r="S116" s="1309"/>
      <c r="T116" s="1309"/>
      <c r="U116" s="1309"/>
      <c r="V116" s="1309"/>
      <c r="W116" s="1309"/>
      <c r="X116" s="979"/>
      <c r="Y116" s="1309"/>
      <c r="Z116" s="1460"/>
      <c r="AA116" s="621"/>
      <c r="AB116" s="486"/>
      <c r="AC116" s="486"/>
      <c r="AD116" s="486"/>
      <c r="AE116" s="486"/>
      <c r="AF116" s="486"/>
      <c r="AG116" s="486"/>
      <c r="AH116" s="486"/>
      <c r="AI116" s="486"/>
      <c r="AJ116" s="486"/>
    </row>
    <row r="117" spans="1:36" s="1" customFormat="1" ht="28.5" hidden="1" customHeight="1" x14ac:dyDescent="0.2">
      <c r="A117" s="9"/>
      <c r="B117" s="1480"/>
      <c r="C117" s="1008"/>
      <c r="D117" s="613" t="s">
        <v>685</v>
      </c>
      <c r="E117" s="385" t="e">
        <f>+Y117/#REF!</f>
        <v>#REF!</v>
      </c>
      <c r="F117" s="611" t="s">
        <v>301</v>
      </c>
      <c r="G117" s="417" t="s">
        <v>302</v>
      </c>
      <c r="H117" s="417">
        <v>1</v>
      </c>
      <c r="I117" s="396">
        <v>1</v>
      </c>
      <c r="J117" s="1261"/>
      <c r="K117" s="396"/>
      <c r="L117" s="396"/>
      <c r="M117" s="509"/>
      <c r="N117" s="509"/>
      <c r="O117" s="1311"/>
      <c r="P117" s="1309"/>
      <c r="Q117" s="1311"/>
      <c r="R117" s="1309"/>
      <c r="S117" s="1309"/>
      <c r="T117" s="1309"/>
      <c r="U117" s="1309"/>
      <c r="V117" s="1309"/>
      <c r="W117" s="1309"/>
      <c r="X117" s="979"/>
      <c r="Y117" s="1309"/>
      <c r="Z117" s="1460"/>
      <c r="AA117" s="621"/>
      <c r="AB117" s="486"/>
      <c r="AC117" s="486"/>
      <c r="AD117" s="486"/>
      <c r="AE117" s="486"/>
      <c r="AF117" s="486"/>
      <c r="AG117" s="486"/>
      <c r="AH117" s="486"/>
      <c r="AI117" s="486"/>
      <c r="AJ117" s="486"/>
    </row>
    <row r="118" spans="1:36" s="1" customFormat="1" ht="57" hidden="1" customHeight="1" x14ac:dyDescent="0.2">
      <c r="A118" s="9"/>
      <c r="B118" s="1480"/>
      <c r="C118" s="1008"/>
      <c r="D118" s="613" t="s">
        <v>686</v>
      </c>
      <c r="E118" s="385" t="e">
        <f>+Y118/#REF!</f>
        <v>#REF!</v>
      </c>
      <c r="F118" s="611" t="s">
        <v>305</v>
      </c>
      <c r="G118" s="417" t="s">
        <v>306</v>
      </c>
      <c r="H118" s="417">
        <v>5</v>
      </c>
      <c r="I118" s="396">
        <v>5</v>
      </c>
      <c r="J118" s="1261"/>
      <c r="K118" s="396"/>
      <c r="L118" s="396"/>
      <c r="M118" s="509"/>
      <c r="N118" s="509"/>
      <c r="O118" s="1311"/>
      <c r="P118" s="1309"/>
      <c r="Q118" s="1311"/>
      <c r="R118" s="1309"/>
      <c r="S118" s="1309"/>
      <c r="T118" s="1309"/>
      <c r="U118" s="1309"/>
      <c r="V118" s="1309"/>
      <c r="W118" s="1309"/>
      <c r="X118" s="979"/>
      <c r="Y118" s="1309"/>
      <c r="Z118" s="1460"/>
      <c r="AA118" s="621"/>
      <c r="AB118" s="486"/>
      <c r="AC118" s="486"/>
      <c r="AD118" s="486"/>
      <c r="AE118" s="486"/>
      <c r="AF118" s="486"/>
      <c r="AG118" s="486"/>
      <c r="AH118" s="486"/>
      <c r="AI118" s="486"/>
      <c r="AJ118" s="486"/>
    </row>
    <row r="119" spans="1:36" s="1" customFormat="1" ht="69.75" hidden="1" customHeight="1" x14ac:dyDescent="0.2">
      <c r="A119" s="9"/>
      <c r="B119" s="1480"/>
      <c r="C119" s="1008"/>
      <c r="D119" s="613" t="s">
        <v>687</v>
      </c>
      <c r="E119" s="385" t="e">
        <f>+Y119/#REF!</f>
        <v>#REF!</v>
      </c>
      <c r="F119" s="611" t="s">
        <v>307</v>
      </c>
      <c r="G119" s="417" t="s">
        <v>308</v>
      </c>
      <c r="H119" s="417">
        <v>300</v>
      </c>
      <c r="I119" s="396">
        <v>200</v>
      </c>
      <c r="J119" s="1261"/>
      <c r="K119" s="396"/>
      <c r="L119" s="396"/>
      <c r="M119" s="509"/>
      <c r="N119" s="509"/>
      <c r="O119" s="1311"/>
      <c r="P119" s="1309"/>
      <c r="Q119" s="1311"/>
      <c r="R119" s="1309"/>
      <c r="S119" s="1309"/>
      <c r="T119" s="1309"/>
      <c r="U119" s="1309"/>
      <c r="V119" s="1309"/>
      <c r="W119" s="1309"/>
      <c r="X119" s="979"/>
      <c r="Y119" s="1309"/>
      <c r="Z119" s="1460"/>
      <c r="AA119" s="621"/>
      <c r="AB119" s="486"/>
      <c r="AC119" s="486"/>
      <c r="AD119" s="486"/>
      <c r="AE119" s="486"/>
      <c r="AF119" s="486"/>
      <c r="AG119" s="486"/>
      <c r="AH119" s="486"/>
      <c r="AI119" s="486"/>
      <c r="AJ119" s="486"/>
    </row>
    <row r="120" spans="1:36" s="1" customFormat="1" ht="28.5" hidden="1" customHeight="1" x14ac:dyDescent="0.2">
      <c r="A120" s="9"/>
      <c r="B120" s="1480"/>
      <c r="C120" s="1008"/>
      <c r="D120" s="613" t="s">
        <v>688</v>
      </c>
      <c r="E120" s="385" t="e">
        <f>+Y120/#REF!</f>
        <v>#REF!</v>
      </c>
      <c r="F120" s="611" t="s">
        <v>309</v>
      </c>
      <c r="G120" s="396">
        <v>80</v>
      </c>
      <c r="H120" s="396">
        <v>0.8</v>
      </c>
      <c r="I120" s="388">
        <v>0.8</v>
      </c>
      <c r="J120" s="1261"/>
      <c r="K120" s="388"/>
      <c r="L120" s="388"/>
      <c r="M120" s="389"/>
      <c r="N120" s="389"/>
      <c r="O120" s="1311"/>
      <c r="P120" s="1309"/>
      <c r="Q120" s="1311"/>
      <c r="R120" s="1309"/>
      <c r="S120" s="1309"/>
      <c r="T120" s="1309"/>
      <c r="U120" s="1309"/>
      <c r="V120" s="1309"/>
      <c r="W120" s="1309"/>
      <c r="X120" s="979"/>
      <c r="Y120" s="1309"/>
      <c r="Z120" s="1460"/>
      <c r="AA120" s="621"/>
      <c r="AB120" s="486"/>
      <c r="AC120" s="486"/>
      <c r="AD120" s="486"/>
      <c r="AE120" s="486"/>
      <c r="AF120" s="486"/>
      <c r="AG120" s="486"/>
      <c r="AH120" s="486"/>
      <c r="AI120" s="486"/>
      <c r="AJ120" s="486"/>
    </row>
    <row r="121" spans="1:36" s="1" customFormat="1" ht="28.5" hidden="1" customHeight="1" x14ac:dyDescent="0.2">
      <c r="A121" s="9"/>
      <c r="B121" s="1480"/>
      <c r="C121" s="1008"/>
      <c r="D121" s="1195" t="s">
        <v>689</v>
      </c>
      <c r="E121" s="385" t="e">
        <f>+Y121/#REF!</f>
        <v>#REF!</v>
      </c>
      <c r="F121" s="611" t="s">
        <v>310</v>
      </c>
      <c r="G121" s="417" t="s">
        <v>302</v>
      </c>
      <c r="H121" s="417">
        <v>1</v>
      </c>
      <c r="I121" s="396">
        <v>1</v>
      </c>
      <c r="J121" s="1261"/>
      <c r="K121" s="396"/>
      <c r="L121" s="396"/>
      <c r="M121" s="509"/>
      <c r="N121" s="509"/>
      <c r="O121" s="1311"/>
      <c r="P121" s="1309"/>
      <c r="Q121" s="1311"/>
      <c r="R121" s="1309"/>
      <c r="S121" s="1309"/>
      <c r="T121" s="1309"/>
      <c r="U121" s="1309"/>
      <c r="V121" s="1309"/>
      <c r="W121" s="1309"/>
      <c r="X121" s="979"/>
      <c r="Y121" s="1309"/>
      <c r="Z121" s="1460"/>
      <c r="AA121" s="621"/>
      <c r="AB121" s="486"/>
      <c r="AC121" s="486"/>
      <c r="AD121" s="486"/>
      <c r="AE121" s="486"/>
      <c r="AF121" s="486"/>
      <c r="AG121" s="486"/>
      <c r="AH121" s="486"/>
      <c r="AI121" s="486"/>
      <c r="AJ121" s="486"/>
    </row>
    <row r="122" spans="1:36" s="1" customFormat="1" ht="50.25" hidden="1" customHeight="1" x14ac:dyDescent="0.2">
      <c r="A122" s="9"/>
      <c r="B122" s="1480"/>
      <c r="C122" s="1008"/>
      <c r="D122" s="1195"/>
      <c r="E122" s="385"/>
      <c r="F122" s="611" t="s">
        <v>446</v>
      </c>
      <c r="G122" s="417">
        <v>7</v>
      </c>
      <c r="H122" s="417">
        <v>7</v>
      </c>
      <c r="I122" s="396">
        <v>7</v>
      </c>
      <c r="J122" s="1261"/>
      <c r="K122" s="396"/>
      <c r="L122" s="396"/>
      <c r="M122" s="509"/>
      <c r="N122" s="509"/>
      <c r="O122" s="1311"/>
      <c r="P122" s="1309"/>
      <c r="Q122" s="1311"/>
      <c r="R122" s="1309"/>
      <c r="S122" s="1309"/>
      <c r="T122" s="1309"/>
      <c r="U122" s="1309"/>
      <c r="V122" s="1309"/>
      <c r="W122" s="1309"/>
      <c r="X122" s="979"/>
      <c r="Y122" s="1309"/>
      <c r="Z122" s="1460"/>
      <c r="AA122" s="621"/>
      <c r="AB122" s="486"/>
      <c r="AC122" s="486"/>
      <c r="AD122" s="486"/>
      <c r="AE122" s="486"/>
      <c r="AF122" s="486"/>
      <c r="AG122" s="486"/>
      <c r="AH122" s="486"/>
      <c r="AI122" s="486"/>
      <c r="AJ122" s="486"/>
    </row>
    <row r="123" spans="1:36" s="1" customFormat="1" ht="97.5" hidden="1" customHeight="1" x14ac:dyDescent="0.2">
      <c r="A123" s="9"/>
      <c r="B123" s="1480"/>
      <c r="C123" s="1008"/>
      <c r="D123" s="613" t="s">
        <v>690</v>
      </c>
      <c r="E123" s="385" t="e">
        <f>+Y123/#REF!</f>
        <v>#REF!</v>
      </c>
      <c r="F123" s="611" t="s">
        <v>310</v>
      </c>
      <c r="G123" s="396" t="s">
        <v>285</v>
      </c>
      <c r="H123" s="396">
        <v>3</v>
      </c>
      <c r="I123" s="396">
        <v>2</v>
      </c>
      <c r="J123" s="1261"/>
      <c r="K123" s="396"/>
      <c r="L123" s="396"/>
      <c r="M123" s="509"/>
      <c r="N123" s="509"/>
      <c r="O123" s="1311"/>
      <c r="P123" s="1309"/>
      <c r="Q123" s="1311"/>
      <c r="R123" s="1309"/>
      <c r="S123" s="1309"/>
      <c r="T123" s="1309"/>
      <c r="U123" s="1309"/>
      <c r="V123" s="1309"/>
      <c r="W123" s="1309"/>
      <c r="X123" s="979"/>
      <c r="Y123" s="1309"/>
      <c r="Z123" s="1460"/>
      <c r="AA123" s="621"/>
      <c r="AB123" s="486"/>
      <c r="AC123" s="486"/>
      <c r="AD123" s="486"/>
      <c r="AE123" s="486"/>
      <c r="AF123" s="486"/>
      <c r="AG123" s="486"/>
      <c r="AH123" s="486"/>
      <c r="AI123" s="486"/>
      <c r="AJ123" s="486"/>
    </row>
    <row r="124" spans="1:36" s="1" customFormat="1" ht="57" hidden="1" customHeight="1" x14ac:dyDescent="0.2">
      <c r="A124" s="9"/>
      <c r="B124" s="1480"/>
      <c r="C124" s="1008"/>
      <c r="D124" s="784" t="s">
        <v>691</v>
      </c>
      <c r="E124" s="385" t="e">
        <f>+Y124/#REF!</f>
        <v>#REF!</v>
      </c>
      <c r="F124" s="611" t="s">
        <v>311</v>
      </c>
      <c r="G124" s="417" t="s">
        <v>312</v>
      </c>
      <c r="H124" s="417">
        <v>1</v>
      </c>
      <c r="I124" s="407">
        <v>1</v>
      </c>
      <c r="J124" s="1261"/>
      <c r="K124" s="407"/>
      <c r="L124" s="407"/>
      <c r="M124" s="408"/>
      <c r="N124" s="408"/>
      <c r="O124" s="1309"/>
      <c r="P124" s="1309"/>
      <c r="Q124" s="1309"/>
      <c r="R124" s="1309"/>
      <c r="S124" s="1309"/>
      <c r="T124" s="1309"/>
      <c r="U124" s="1309"/>
      <c r="V124" s="1309"/>
      <c r="W124" s="1309"/>
      <c r="X124" s="979"/>
      <c r="Y124" s="1309"/>
      <c r="Z124" s="1379"/>
      <c r="AA124" s="621"/>
      <c r="AB124" s="486"/>
      <c r="AC124" s="486"/>
      <c r="AD124" s="486"/>
      <c r="AE124" s="486"/>
      <c r="AF124" s="486"/>
      <c r="AG124" s="486"/>
      <c r="AH124" s="486"/>
      <c r="AI124" s="486"/>
      <c r="AJ124" s="486"/>
    </row>
    <row r="125" spans="1:36" s="1" customFormat="1" ht="51" hidden="1" customHeight="1" x14ac:dyDescent="0.2">
      <c r="A125" s="9"/>
      <c r="B125" s="1480"/>
      <c r="C125" s="1008"/>
      <c r="D125" s="613" t="s">
        <v>691</v>
      </c>
      <c r="E125" s="385" t="e">
        <f>+Y125/#REF!</f>
        <v>#REF!</v>
      </c>
      <c r="F125" s="611" t="s">
        <v>447</v>
      </c>
      <c r="G125" s="417" t="s">
        <v>313</v>
      </c>
      <c r="H125" s="417">
        <v>900</v>
      </c>
      <c r="I125" s="396">
        <v>1</v>
      </c>
      <c r="J125" s="1261"/>
      <c r="K125" s="396"/>
      <c r="L125" s="396"/>
      <c r="M125" s="509"/>
      <c r="N125" s="509"/>
      <c r="O125" s="1306"/>
      <c r="P125" s="1308"/>
      <c r="Q125" s="1306"/>
      <c r="R125" s="1308"/>
      <c r="S125" s="1308"/>
      <c r="T125" s="1308"/>
      <c r="U125" s="1308"/>
      <c r="V125" s="1308"/>
      <c r="W125" s="1308"/>
      <c r="X125" s="980"/>
      <c r="Y125" s="1308"/>
      <c r="Z125" s="1460"/>
      <c r="AA125" s="621"/>
      <c r="AB125" s="486"/>
      <c r="AC125" s="486"/>
      <c r="AD125" s="486"/>
      <c r="AE125" s="486"/>
      <c r="AF125" s="486"/>
      <c r="AG125" s="486"/>
      <c r="AH125" s="486"/>
      <c r="AI125" s="486"/>
      <c r="AJ125" s="486"/>
    </row>
    <row r="126" spans="1:36" s="1" customFormat="1" ht="42.75" hidden="1" customHeight="1" x14ac:dyDescent="0.2">
      <c r="A126" s="9"/>
      <c r="B126" s="1480"/>
      <c r="C126" s="1008"/>
      <c r="D126" s="418" t="s">
        <v>692</v>
      </c>
      <c r="E126" s="385" t="e">
        <f>+Y126/#REF!</f>
        <v>#REF!</v>
      </c>
      <c r="F126" s="419" t="s">
        <v>29</v>
      </c>
      <c r="G126" s="420" t="s">
        <v>314</v>
      </c>
      <c r="H126" s="420">
        <v>3</v>
      </c>
      <c r="I126" s="421">
        <v>400</v>
      </c>
      <c r="J126" s="1504" t="s">
        <v>634</v>
      </c>
      <c r="K126" s="421"/>
      <c r="L126" s="421"/>
      <c r="M126" s="422"/>
      <c r="N126" s="422"/>
      <c r="O126" s="1305">
        <f>45699+7498</f>
        <v>53197</v>
      </c>
      <c r="P126" s="1307"/>
      <c r="Q126" s="1305">
        <v>810</v>
      </c>
      <c r="R126" s="1307"/>
      <c r="S126" s="1307"/>
      <c r="T126" s="1307"/>
      <c r="U126" s="1307">
        <v>100000000</v>
      </c>
      <c r="V126" s="1307">
        <f>+(U126/U112)*V112</f>
        <v>103888218.64298376</v>
      </c>
      <c r="W126" s="1307">
        <f>(V126/V112)*W112</f>
        <v>106341837.83586212</v>
      </c>
      <c r="X126" s="978"/>
      <c r="Y126" s="1307">
        <f>SUM(O126:S127)</f>
        <v>54007</v>
      </c>
      <c r="Z126" s="1460"/>
      <c r="AA126" s="621"/>
      <c r="AB126" s="486"/>
      <c r="AC126" s="486"/>
      <c r="AD126" s="486"/>
      <c r="AE126" s="486"/>
      <c r="AF126" s="486"/>
      <c r="AG126" s="486"/>
      <c r="AH126" s="486"/>
      <c r="AI126" s="486"/>
      <c r="AJ126" s="486"/>
    </row>
    <row r="127" spans="1:36" s="1" customFormat="1" ht="85.5" hidden="1" customHeight="1" x14ac:dyDescent="0.2">
      <c r="A127" s="9"/>
      <c r="B127" s="1480"/>
      <c r="C127" s="1008"/>
      <c r="D127" s="613" t="s">
        <v>693</v>
      </c>
      <c r="E127" s="385" t="e">
        <f>+Y127/#REF!</f>
        <v>#REF!</v>
      </c>
      <c r="F127" s="611" t="s">
        <v>315</v>
      </c>
      <c r="G127" s="417" t="s">
        <v>316</v>
      </c>
      <c r="H127" s="417">
        <v>400</v>
      </c>
      <c r="I127" s="396">
        <v>2</v>
      </c>
      <c r="J127" s="1505"/>
      <c r="K127" s="396"/>
      <c r="L127" s="396"/>
      <c r="M127" s="509"/>
      <c r="N127" s="509"/>
      <c r="O127" s="1306"/>
      <c r="P127" s="1308"/>
      <c r="Q127" s="1306"/>
      <c r="R127" s="1308"/>
      <c r="S127" s="1308"/>
      <c r="T127" s="1308"/>
      <c r="U127" s="1308"/>
      <c r="V127" s="1308"/>
      <c r="W127" s="1308"/>
      <c r="X127" s="980"/>
      <c r="Y127" s="1308"/>
      <c r="Z127" s="1460"/>
      <c r="AA127" s="621"/>
      <c r="AB127" s="486"/>
      <c r="AC127" s="486"/>
      <c r="AD127" s="486"/>
      <c r="AE127" s="486"/>
      <c r="AF127" s="486"/>
      <c r="AG127" s="486"/>
      <c r="AH127" s="486"/>
      <c r="AI127" s="486"/>
      <c r="AJ127" s="486"/>
    </row>
    <row r="128" spans="1:36" s="1" customFormat="1" ht="69" hidden="1" customHeight="1" x14ac:dyDescent="0.2">
      <c r="A128" s="9"/>
      <c r="B128" s="1480"/>
      <c r="C128" s="1008"/>
      <c r="D128" s="1195" t="s">
        <v>694</v>
      </c>
      <c r="E128" s="385" t="e">
        <f>+Y128/#REF!</f>
        <v>#REF!</v>
      </c>
      <c r="F128" s="423" t="s">
        <v>317</v>
      </c>
      <c r="G128" s="417" t="s">
        <v>318</v>
      </c>
      <c r="H128" s="417">
        <v>1</v>
      </c>
      <c r="I128" s="424">
        <v>400</v>
      </c>
      <c r="J128" s="1498" t="s">
        <v>635</v>
      </c>
      <c r="K128" s="424"/>
      <c r="L128" s="424"/>
      <c r="M128" s="425"/>
      <c r="N128" s="425"/>
      <c r="O128" s="1305">
        <v>62887</v>
      </c>
      <c r="P128" s="1307"/>
      <c r="Q128" s="1305">
        <v>671</v>
      </c>
      <c r="R128" s="1307"/>
      <c r="S128" s="1307"/>
      <c r="T128" s="1307"/>
      <c r="U128" s="1307">
        <v>201000000</v>
      </c>
      <c r="V128" s="1307">
        <f>+(U128/U112)*V112</f>
        <v>208815319.47239736</v>
      </c>
      <c r="W128" s="1307">
        <f>(V128/V112)*W112</f>
        <v>213747094.05008283</v>
      </c>
      <c r="X128" s="978"/>
      <c r="Y128" s="1307">
        <f>SUM(O128:S144)</f>
        <v>63558</v>
      </c>
      <c r="Z128" s="1460"/>
      <c r="AA128" s="621"/>
      <c r="AB128" s="486"/>
      <c r="AC128" s="486"/>
      <c r="AD128" s="486"/>
      <c r="AE128" s="486"/>
      <c r="AF128" s="486"/>
      <c r="AG128" s="486"/>
      <c r="AH128" s="486"/>
      <c r="AI128" s="486"/>
      <c r="AJ128" s="486"/>
    </row>
    <row r="129" spans="1:36" s="1" customFormat="1" ht="60" hidden="1" customHeight="1" x14ac:dyDescent="0.2">
      <c r="A129" s="9"/>
      <c r="B129" s="1480"/>
      <c r="C129" s="1008"/>
      <c r="D129" s="1195"/>
      <c r="E129" s="385" t="e">
        <f>+Y129/#REF!</f>
        <v>#REF!</v>
      </c>
      <c r="F129" s="611" t="s">
        <v>448</v>
      </c>
      <c r="G129" s="417" t="s">
        <v>319</v>
      </c>
      <c r="H129" s="417">
        <v>1</v>
      </c>
      <c r="I129" s="409">
        <v>1</v>
      </c>
      <c r="J129" s="1261"/>
      <c r="K129" s="409"/>
      <c r="L129" s="409"/>
      <c r="M129" s="410"/>
      <c r="N129" s="410"/>
      <c r="O129" s="1311"/>
      <c r="P129" s="1309"/>
      <c r="Q129" s="1311"/>
      <c r="R129" s="1309"/>
      <c r="S129" s="1309"/>
      <c r="T129" s="1309"/>
      <c r="U129" s="1309"/>
      <c r="V129" s="1309"/>
      <c r="W129" s="1309"/>
      <c r="X129" s="979"/>
      <c r="Y129" s="1309"/>
      <c r="Z129" s="1460"/>
      <c r="AA129" s="621"/>
      <c r="AB129" s="486"/>
      <c r="AC129" s="486"/>
      <c r="AD129" s="486"/>
      <c r="AE129" s="486"/>
      <c r="AF129" s="486"/>
      <c r="AG129" s="486"/>
      <c r="AH129" s="486"/>
      <c r="AI129" s="486"/>
      <c r="AJ129" s="486"/>
    </row>
    <row r="130" spans="1:36" s="1" customFormat="1" ht="28.5" hidden="1" customHeight="1" x14ac:dyDescent="0.2">
      <c r="A130" s="9"/>
      <c r="B130" s="1480"/>
      <c r="C130" s="1008"/>
      <c r="D130" s="1195"/>
      <c r="E130" s="385" t="e">
        <f>+Y130/#REF!</f>
        <v>#REF!</v>
      </c>
      <c r="F130" s="611" t="s">
        <v>449</v>
      </c>
      <c r="G130" s="417" t="s">
        <v>285</v>
      </c>
      <c r="H130" s="417">
        <v>1</v>
      </c>
      <c r="I130" s="409">
        <v>1</v>
      </c>
      <c r="J130" s="1261"/>
      <c r="K130" s="409"/>
      <c r="L130" s="409"/>
      <c r="M130" s="410"/>
      <c r="N130" s="410"/>
      <c r="O130" s="1311"/>
      <c r="P130" s="1309"/>
      <c r="Q130" s="1311"/>
      <c r="R130" s="1309"/>
      <c r="S130" s="1309"/>
      <c r="T130" s="1309"/>
      <c r="U130" s="1309"/>
      <c r="V130" s="1309"/>
      <c r="W130" s="1309"/>
      <c r="X130" s="979"/>
      <c r="Y130" s="1309"/>
      <c r="Z130" s="1460"/>
      <c r="AA130" s="621"/>
      <c r="AB130" s="486"/>
      <c r="AC130" s="486"/>
      <c r="AD130" s="486"/>
      <c r="AE130" s="486"/>
      <c r="AF130" s="486"/>
      <c r="AG130" s="486"/>
      <c r="AH130" s="486"/>
      <c r="AI130" s="486"/>
      <c r="AJ130" s="486"/>
    </row>
    <row r="131" spans="1:36" s="1" customFormat="1" ht="54.75" hidden="1" customHeight="1" x14ac:dyDescent="0.2">
      <c r="A131" s="9"/>
      <c r="B131" s="1480"/>
      <c r="C131" s="1008"/>
      <c r="D131" s="1195" t="s">
        <v>695</v>
      </c>
      <c r="E131" s="385" t="e">
        <f>+Y131/#REF!</f>
        <v>#REF!</v>
      </c>
      <c r="F131" s="611" t="s">
        <v>320</v>
      </c>
      <c r="G131" s="417" t="s">
        <v>321</v>
      </c>
      <c r="H131" s="417">
        <v>1</v>
      </c>
      <c r="I131" s="424">
        <v>1</v>
      </c>
      <c r="J131" s="1261"/>
      <c r="K131" s="424"/>
      <c r="L131" s="424"/>
      <c r="M131" s="425"/>
      <c r="N131" s="425"/>
      <c r="O131" s="1311"/>
      <c r="P131" s="1309"/>
      <c r="Q131" s="1311"/>
      <c r="R131" s="1309"/>
      <c r="S131" s="1309"/>
      <c r="T131" s="1309"/>
      <c r="U131" s="1309"/>
      <c r="V131" s="1309"/>
      <c r="W131" s="1309"/>
      <c r="X131" s="979"/>
      <c r="Y131" s="1309" t="e">
        <f>+U131+V131+W131+#REF!</f>
        <v>#REF!</v>
      </c>
      <c r="Z131" s="1460"/>
      <c r="AA131" s="621"/>
      <c r="AB131" s="486"/>
      <c r="AC131" s="486"/>
      <c r="AD131" s="486"/>
      <c r="AE131" s="486"/>
      <c r="AF131" s="486"/>
      <c r="AG131" s="486"/>
      <c r="AH131" s="486"/>
      <c r="AI131" s="486"/>
      <c r="AJ131" s="486"/>
    </row>
    <row r="132" spans="1:36" s="1" customFormat="1" ht="57" hidden="1" customHeight="1" x14ac:dyDescent="0.2">
      <c r="A132" s="9"/>
      <c r="B132" s="1480"/>
      <c r="C132" s="1008"/>
      <c r="D132" s="1195"/>
      <c r="E132" s="385" t="e">
        <f>+Y132/#REF!</f>
        <v>#REF!</v>
      </c>
      <c r="F132" s="611" t="s">
        <v>322</v>
      </c>
      <c r="G132" s="417" t="s">
        <v>321</v>
      </c>
      <c r="H132" s="417">
        <v>1</v>
      </c>
      <c r="I132" s="388">
        <v>1</v>
      </c>
      <c r="J132" s="1261"/>
      <c r="K132" s="388"/>
      <c r="L132" s="388"/>
      <c r="M132" s="389"/>
      <c r="N132" s="389"/>
      <c r="O132" s="1311"/>
      <c r="P132" s="1309"/>
      <c r="Q132" s="1311"/>
      <c r="R132" s="1309"/>
      <c r="S132" s="1309"/>
      <c r="T132" s="1309"/>
      <c r="U132" s="1309"/>
      <c r="V132" s="1309"/>
      <c r="W132" s="1309"/>
      <c r="X132" s="979"/>
      <c r="Y132" s="1309"/>
      <c r="Z132" s="1460"/>
      <c r="AA132" s="621"/>
      <c r="AB132" s="486"/>
      <c r="AC132" s="486"/>
      <c r="AD132" s="486"/>
      <c r="AE132" s="486"/>
      <c r="AF132" s="486"/>
      <c r="AG132" s="486"/>
      <c r="AH132" s="486"/>
      <c r="AI132" s="486"/>
      <c r="AJ132" s="486"/>
    </row>
    <row r="133" spans="1:36" s="1" customFormat="1" ht="30.75" hidden="1" customHeight="1" x14ac:dyDescent="0.2">
      <c r="A133" s="9"/>
      <c r="B133" s="1480"/>
      <c r="C133" s="1008"/>
      <c r="D133" s="1195" t="s">
        <v>696</v>
      </c>
      <c r="E133" s="385" t="e">
        <f>+Y133/#REF!</f>
        <v>#REF!</v>
      </c>
      <c r="F133" s="611" t="s">
        <v>323</v>
      </c>
      <c r="G133" s="417" t="s">
        <v>324</v>
      </c>
      <c r="H133" s="417">
        <v>3</v>
      </c>
      <c r="I133" s="396">
        <v>1</v>
      </c>
      <c r="J133" s="1261"/>
      <c r="K133" s="396"/>
      <c r="L133" s="396"/>
      <c r="M133" s="509"/>
      <c r="N133" s="509"/>
      <c r="O133" s="1311"/>
      <c r="P133" s="1309"/>
      <c r="Q133" s="1311"/>
      <c r="R133" s="1309"/>
      <c r="S133" s="1309"/>
      <c r="T133" s="1309"/>
      <c r="U133" s="1309"/>
      <c r="V133" s="1309"/>
      <c r="W133" s="1309"/>
      <c r="X133" s="979"/>
      <c r="Y133" s="1309"/>
      <c r="Z133" s="1460"/>
      <c r="AA133" s="621"/>
      <c r="AB133" s="486"/>
      <c r="AC133" s="486"/>
      <c r="AD133" s="486"/>
      <c r="AE133" s="486"/>
      <c r="AF133" s="486"/>
      <c r="AG133" s="486"/>
      <c r="AH133" s="486"/>
      <c r="AI133" s="486"/>
      <c r="AJ133" s="486"/>
    </row>
    <row r="134" spans="1:36" s="1" customFormat="1" ht="45" hidden="1" customHeight="1" x14ac:dyDescent="0.2">
      <c r="A134" s="9"/>
      <c r="B134" s="1480"/>
      <c r="C134" s="1008"/>
      <c r="D134" s="1195"/>
      <c r="E134" s="385" t="e">
        <f>+Y134/#REF!</f>
        <v>#REF!</v>
      </c>
      <c r="F134" s="611" t="s">
        <v>325</v>
      </c>
      <c r="G134" s="417" t="s">
        <v>326</v>
      </c>
      <c r="H134" s="417">
        <v>1</v>
      </c>
      <c r="I134" s="396">
        <v>3</v>
      </c>
      <c r="J134" s="1261"/>
      <c r="K134" s="396"/>
      <c r="L134" s="396"/>
      <c r="M134" s="509"/>
      <c r="N134" s="509"/>
      <c r="O134" s="1311"/>
      <c r="P134" s="1309"/>
      <c r="Q134" s="1311"/>
      <c r="R134" s="1309"/>
      <c r="S134" s="1309"/>
      <c r="T134" s="1309"/>
      <c r="U134" s="1309"/>
      <c r="V134" s="1309"/>
      <c r="W134" s="1309"/>
      <c r="X134" s="979"/>
      <c r="Y134" s="1309" t="e">
        <f>+U134+V134+W134+#REF!</f>
        <v>#REF!</v>
      </c>
      <c r="Z134" s="1460"/>
      <c r="AA134" s="621"/>
      <c r="AB134" s="486"/>
      <c r="AC134" s="486"/>
      <c r="AD134" s="486"/>
      <c r="AE134" s="486"/>
      <c r="AF134" s="486"/>
      <c r="AG134" s="486"/>
      <c r="AH134" s="486"/>
      <c r="AI134" s="486"/>
      <c r="AJ134" s="486"/>
    </row>
    <row r="135" spans="1:36" s="1" customFormat="1" ht="71.25" hidden="1" customHeight="1" x14ac:dyDescent="0.2">
      <c r="A135" s="9"/>
      <c r="B135" s="1480"/>
      <c r="C135" s="1008"/>
      <c r="D135" s="613" t="s">
        <v>697</v>
      </c>
      <c r="E135" s="385" t="e">
        <f>+Y135/#REF!</f>
        <v>#REF!</v>
      </c>
      <c r="F135" s="611" t="s">
        <v>327</v>
      </c>
      <c r="G135" s="417" t="s">
        <v>285</v>
      </c>
      <c r="H135" s="417">
        <v>1</v>
      </c>
      <c r="I135" s="414" t="s">
        <v>415</v>
      </c>
      <c r="J135" s="1261"/>
      <c r="K135" s="414"/>
      <c r="L135" s="414"/>
      <c r="M135" s="415"/>
      <c r="N135" s="415"/>
      <c r="O135" s="1311"/>
      <c r="P135" s="1309"/>
      <c r="Q135" s="1311"/>
      <c r="R135" s="1309"/>
      <c r="S135" s="1309"/>
      <c r="T135" s="1309"/>
      <c r="U135" s="1309"/>
      <c r="V135" s="1309"/>
      <c r="W135" s="1309"/>
      <c r="X135" s="979"/>
      <c r="Y135" s="1309" t="e">
        <f>+U135+V135+W135+#REF!</f>
        <v>#REF!</v>
      </c>
      <c r="Z135" s="1460"/>
      <c r="AA135" s="621"/>
      <c r="AB135" s="486"/>
      <c r="AC135" s="486"/>
      <c r="AD135" s="486"/>
      <c r="AE135" s="486"/>
      <c r="AF135" s="486"/>
      <c r="AG135" s="486"/>
      <c r="AH135" s="486"/>
      <c r="AI135" s="486"/>
      <c r="AJ135" s="486"/>
    </row>
    <row r="136" spans="1:36" s="1" customFormat="1" ht="57" hidden="1" customHeight="1" x14ac:dyDescent="0.2">
      <c r="A136" s="9"/>
      <c r="B136" s="1480"/>
      <c r="C136" s="1008"/>
      <c r="D136" s="427" t="s">
        <v>698</v>
      </c>
      <c r="E136" s="385" t="e">
        <f>+Y136/#REF!</f>
        <v>#REF!</v>
      </c>
      <c r="F136" s="611" t="s">
        <v>450</v>
      </c>
      <c r="G136" s="428" t="s">
        <v>324</v>
      </c>
      <c r="H136" s="428">
        <v>0</v>
      </c>
      <c r="I136" s="396">
        <v>1</v>
      </c>
      <c r="J136" s="1261"/>
      <c r="K136" s="396"/>
      <c r="L136" s="396"/>
      <c r="M136" s="509"/>
      <c r="N136" s="509"/>
      <c r="O136" s="1311"/>
      <c r="P136" s="1309"/>
      <c r="Q136" s="1311"/>
      <c r="R136" s="1309"/>
      <c r="S136" s="1309"/>
      <c r="T136" s="1309"/>
      <c r="U136" s="1309"/>
      <c r="V136" s="1309"/>
      <c r="W136" s="1309"/>
      <c r="X136" s="979"/>
      <c r="Y136" s="1309"/>
      <c r="Z136" s="1460"/>
      <c r="AA136" s="621"/>
      <c r="AB136" s="486"/>
      <c r="AC136" s="486"/>
      <c r="AD136" s="486"/>
      <c r="AE136" s="486"/>
      <c r="AF136" s="486"/>
      <c r="AG136" s="486"/>
      <c r="AH136" s="486"/>
      <c r="AI136" s="486"/>
      <c r="AJ136" s="486"/>
    </row>
    <row r="137" spans="1:36" s="1" customFormat="1" ht="28.5" hidden="1" customHeight="1" x14ac:dyDescent="0.2">
      <c r="A137" s="9"/>
      <c r="B137" s="1480"/>
      <c r="C137" s="1008"/>
      <c r="D137" s="613" t="s">
        <v>699</v>
      </c>
      <c r="E137" s="385" t="e">
        <f>+Y137/#REF!</f>
        <v>#REF!</v>
      </c>
      <c r="F137" s="611" t="s">
        <v>328</v>
      </c>
      <c r="G137" s="429" t="s">
        <v>285</v>
      </c>
      <c r="H137" s="429">
        <v>1</v>
      </c>
      <c r="I137" s="396">
        <v>0</v>
      </c>
      <c r="J137" s="1261"/>
      <c r="K137" s="396"/>
      <c r="L137" s="396"/>
      <c r="M137" s="509"/>
      <c r="N137" s="509"/>
      <c r="O137" s="1311"/>
      <c r="P137" s="1309"/>
      <c r="Q137" s="1311"/>
      <c r="R137" s="1309"/>
      <c r="S137" s="1309"/>
      <c r="T137" s="1309"/>
      <c r="U137" s="1309"/>
      <c r="V137" s="1309"/>
      <c r="W137" s="1309"/>
      <c r="X137" s="979"/>
      <c r="Y137" s="1309"/>
      <c r="Z137" s="1460"/>
      <c r="AA137" s="621"/>
      <c r="AB137" s="486"/>
      <c r="AC137" s="486"/>
      <c r="AD137" s="486"/>
      <c r="AE137" s="486"/>
      <c r="AF137" s="486"/>
      <c r="AG137" s="486"/>
      <c r="AH137" s="486"/>
      <c r="AI137" s="486"/>
      <c r="AJ137" s="486"/>
    </row>
    <row r="138" spans="1:36" s="1" customFormat="1" ht="42.75" hidden="1" customHeight="1" x14ac:dyDescent="0.2">
      <c r="A138" s="9"/>
      <c r="B138" s="1480"/>
      <c r="C138" s="1008"/>
      <c r="D138" s="609" t="s">
        <v>700</v>
      </c>
      <c r="E138" s="385" t="e">
        <f>+Y138/#REF!</f>
        <v>#REF!</v>
      </c>
      <c r="F138" s="611" t="s">
        <v>329</v>
      </c>
      <c r="G138" s="417" t="s">
        <v>285</v>
      </c>
      <c r="H138" s="417">
        <v>1</v>
      </c>
      <c r="I138" s="396">
        <v>1</v>
      </c>
      <c r="J138" s="1261"/>
      <c r="K138" s="396"/>
      <c r="L138" s="396"/>
      <c r="M138" s="509"/>
      <c r="N138" s="509"/>
      <c r="O138" s="1311"/>
      <c r="P138" s="1309"/>
      <c r="Q138" s="1311"/>
      <c r="R138" s="1309"/>
      <c r="S138" s="1309"/>
      <c r="T138" s="1309"/>
      <c r="U138" s="1309"/>
      <c r="V138" s="1309"/>
      <c r="W138" s="1309"/>
      <c r="X138" s="979"/>
      <c r="Y138" s="1309"/>
      <c r="Z138" s="1460"/>
      <c r="AA138" s="621"/>
      <c r="AB138" s="486"/>
      <c r="AC138" s="486"/>
      <c r="AD138" s="486"/>
      <c r="AE138" s="486"/>
      <c r="AF138" s="486"/>
      <c r="AG138" s="486"/>
      <c r="AH138" s="486"/>
      <c r="AI138" s="486"/>
      <c r="AJ138" s="486"/>
    </row>
    <row r="139" spans="1:36" s="1" customFormat="1" ht="42.75" hidden="1" customHeight="1" x14ac:dyDescent="0.2">
      <c r="A139" s="9"/>
      <c r="B139" s="1480"/>
      <c r="C139" s="1008"/>
      <c r="D139" s="613" t="s">
        <v>701</v>
      </c>
      <c r="E139" s="385" t="e">
        <f>+Y139/#REF!</f>
        <v>#REF!</v>
      </c>
      <c r="F139" s="611" t="s">
        <v>330</v>
      </c>
      <c r="G139" s="429" t="s">
        <v>331</v>
      </c>
      <c r="H139" s="429">
        <v>10</v>
      </c>
      <c r="I139" s="396">
        <v>1</v>
      </c>
      <c r="J139" s="1261"/>
      <c r="K139" s="396"/>
      <c r="L139" s="396"/>
      <c r="M139" s="509"/>
      <c r="N139" s="509"/>
      <c r="O139" s="1311"/>
      <c r="P139" s="1309"/>
      <c r="Q139" s="1311"/>
      <c r="R139" s="1309"/>
      <c r="S139" s="1309"/>
      <c r="T139" s="1309"/>
      <c r="U139" s="1309"/>
      <c r="V139" s="1309"/>
      <c r="W139" s="1309"/>
      <c r="X139" s="979"/>
      <c r="Y139" s="1309" t="e">
        <f>+U139+V139+W139+#REF!</f>
        <v>#REF!</v>
      </c>
      <c r="Z139" s="1460"/>
      <c r="AA139" s="621"/>
      <c r="AB139" s="486"/>
      <c r="AC139" s="486"/>
      <c r="AD139" s="486"/>
      <c r="AE139" s="486"/>
      <c r="AF139" s="486"/>
      <c r="AG139" s="486"/>
      <c r="AH139" s="486"/>
      <c r="AI139" s="486"/>
      <c r="AJ139" s="486"/>
    </row>
    <row r="140" spans="1:36" s="1" customFormat="1" ht="57" hidden="1" customHeight="1" x14ac:dyDescent="0.2">
      <c r="A140" s="9"/>
      <c r="B140" s="1480"/>
      <c r="C140" s="1008"/>
      <c r="D140" s="427" t="s">
        <v>702</v>
      </c>
      <c r="E140" s="385" t="e">
        <f>+Y140/#REF!</f>
        <v>#REF!</v>
      </c>
      <c r="F140" s="611" t="s">
        <v>332</v>
      </c>
      <c r="G140" s="417" t="s">
        <v>333</v>
      </c>
      <c r="H140" s="417">
        <v>1</v>
      </c>
      <c r="I140" s="396">
        <v>6</v>
      </c>
      <c r="J140" s="1261"/>
      <c r="K140" s="396"/>
      <c r="L140" s="396"/>
      <c r="M140" s="509"/>
      <c r="N140" s="509"/>
      <c r="O140" s="1311"/>
      <c r="P140" s="1309"/>
      <c r="Q140" s="1311"/>
      <c r="R140" s="1309"/>
      <c r="S140" s="1309"/>
      <c r="T140" s="1309"/>
      <c r="U140" s="1309"/>
      <c r="V140" s="1309"/>
      <c r="W140" s="1309"/>
      <c r="X140" s="979"/>
      <c r="Y140" s="1309"/>
      <c r="Z140" s="1460"/>
      <c r="AA140" s="621"/>
      <c r="AB140" s="486"/>
      <c r="AC140" s="486"/>
      <c r="AD140" s="486"/>
      <c r="AE140" s="486"/>
      <c r="AF140" s="486"/>
      <c r="AG140" s="486"/>
      <c r="AH140" s="486"/>
      <c r="AI140" s="486"/>
      <c r="AJ140" s="486"/>
    </row>
    <row r="141" spans="1:36" s="1" customFormat="1" ht="71.25" hidden="1" customHeight="1" x14ac:dyDescent="0.2">
      <c r="A141" s="9"/>
      <c r="B141" s="1480"/>
      <c r="C141" s="1008"/>
      <c r="D141" s="613" t="s">
        <v>703</v>
      </c>
      <c r="E141" s="385" t="e">
        <f>+Y141/#REF!</f>
        <v>#REF!</v>
      </c>
      <c r="F141" s="611" t="s">
        <v>303</v>
      </c>
      <c r="G141" s="429" t="s">
        <v>285</v>
      </c>
      <c r="H141" s="429">
        <v>1</v>
      </c>
      <c r="I141" s="396">
        <v>1</v>
      </c>
      <c r="J141" s="1261"/>
      <c r="K141" s="396"/>
      <c r="L141" s="396"/>
      <c r="M141" s="509"/>
      <c r="N141" s="509"/>
      <c r="O141" s="1311"/>
      <c r="P141" s="1309"/>
      <c r="Q141" s="1311"/>
      <c r="R141" s="1309"/>
      <c r="S141" s="1309"/>
      <c r="T141" s="1309"/>
      <c r="U141" s="1309"/>
      <c r="V141" s="1309"/>
      <c r="W141" s="1309"/>
      <c r="X141" s="979"/>
      <c r="Y141" s="1309"/>
      <c r="Z141" s="1460"/>
      <c r="AA141" s="621"/>
      <c r="AB141" s="486"/>
      <c r="AC141" s="486"/>
      <c r="AD141" s="486"/>
      <c r="AE141" s="486"/>
      <c r="AF141" s="486"/>
      <c r="AG141" s="486"/>
      <c r="AH141" s="486"/>
      <c r="AI141" s="486"/>
      <c r="AJ141" s="486"/>
    </row>
    <row r="142" spans="1:36" s="1" customFormat="1" ht="57" hidden="1" customHeight="1" x14ac:dyDescent="0.2">
      <c r="A142" s="9"/>
      <c r="B142" s="1480"/>
      <c r="C142" s="1008"/>
      <c r="D142" s="613" t="s">
        <v>704</v>
      </c>
      <c r="E142" s="385" t="e">
        <f>+Y142/#REF!</f>
        <v>#REF!</v>
      </c>
      <c r="F142" s="611" t="s">
        <v>451</v>
      </c>
      <c r="G142" s="429" t="s">
        <v>334</v>
      </c>
      <c r="H142" s="429">
        <v>2</v>
      </c>
      <c r="I142" s="396">
        <v>1</v>
      </c>
      <c r="J142" s="1261"/>
      <c r="K142" s="396"/>
      <c r="L142" s="396"/>
      <c r="M142" s="509"/>
      <c r="N142" s="509"/>
      <c r="O142" s="1311"/>
      <c r="P142" s="1309"/>
      <c r="Q142" s="1311"/>
      <c r="R142" s="1309"/>
      <c r="S142" s="1309"/>
      <c r="T142" s="1309"/>
      <c r="U142" s="1309"/>
      <c r="V142" s="1309"/>
      <c r="W142" s="1309"/>
      <c r="X142" s="979"/>
      <c r="Y142" s="1309"/>
      <c r="Z142" s="1460"/>
      <c r="AA142" s="621"/>
      <c r="AB142" s="486"/>
      <c r="AC142" s="486"/>
      <c r="AD142" s="486"/>
      <c r="AE142" s="486"/>
      <c r="AF142" s="486"/>
      <c r="AG142" s="486"/>
      <c r="AH142" s="486"/>
      <c r="AI142" s="486"/>
      <c r="AJ142" s="486"/>
    </row>
    <row r="143" spans="1:36" s="1" customFormat="1" ht="42.75" hidden="1" customHeight="1" x14ac:dyDescent="0.2">
      <c r="A143" s="9"/>
      <c r="B143" s="1480"/>
      <c r="C143" s="1008"/>
      <c r="D143" s="613" t="s">
        <v>705</v>
      </c>
      <c r="E143" s="385" t="e">
        <f>+Y143/#REF!</f>
        <v>#REF!</v>
      </c>
      <c r="F143" s="611" t="s">
        <v>335</v>
      </c>
      <c r="G143" s="429" t="s">
        <v>285</v>
      </c>
      <c r="H143" s="429">
        <v>1</v>
      </c>
      <c r="I143" s="396">
        <v>2</v>
      </c>
      <c r="J143" s="1261"/>
      <c r="K143" s="396"/>
      <c r="L143" s="396"/>
      <c r="M143" s="509"/>
      <c r="N143" s="509"/>
      <c r="O143" s="1311"/>
      <c r="P143" s="1309"/>
      <c r="Q143" s="1311"/>
      <c r="R143" s="1309"/>
      <c r="S143" s="1309"/>
      <c r="T143" s="1309"/>
      <c r="U143" s="1309"/>
      <c r="V143" s="1309"/>
      <c r="W143" s="1309"/>
      <c r="X143" s="979"/>
      <c r="Y143" s="1309"/>
      <c r="Z143" s="1460"/>
      <c r="AA143" s="621"/>
      <c r="AB143" s="486"/>
      <c r="AC143" s="486"/>
      <c r="AD143" s="486"/>
      <c r="AE143" s="486"/>
      <c r="AF143" s="486"/>
      <c r="AG143" s="486"/>
      <c r="AH143" s="486"/>
      <c r="AI143" s="486"/>
      <c r="AJ143" s="486"/>
    </row>
    <row r="144" spans="1:36" s="1" customFormat="1" ht="28.5" hidden="1" customHeight="1" x14ac:dyDescent="0.2">
      <c r="A144" s="9"/>
      <c r="B144" s="1480"/>
      <c r="C144" s="1008"/>
      <c r="D144" s="613" t="s">
        <v>336</v>
      </c>
      <c r="E144" s="385" t="e">
        <f>+Y144/#REF!</f>
        <v>#REF!</v>
      </c>
      <c r="F144" s="611" t="s">
        <v>337</v>
      </c>
      <c r="G144" s="429" t="s">
        <v>324</v>
      </c>
      <c r="H144" s="429">
        <v>1</v>
      </c>
      <c r="I144" s="396">
        <v>1</v>
      </c>
      <c r="J144" s="1261"/>
      <c r="K144" s="396"/>
      <c r="L144" s="396"/>
      <c r="M144" s="509"/>
      <c r="N144" s="509"/>
      <c r="O144" s="1306"/>
      <c r="P144" s="1308"/>
      <c r="Q144" s="1306"/>
      <c r="R144" s="1308"/>
      <c r="S144" s="1308"/>
      <c r="T144" s="1308"/>
      <c r="U144" s="1308"/>
      <c r="V144" s="1308"/>
      <c r="W144" s="1308"/>
      <c r="X144" s="980"/>
      <c r="Y144" s="1308"/>
      <c r="Z144" s="1460"/>
      <c r="AA144" s="621"/>
      <c r="AB144" s="486"/>
      <c r="AC144" s="486"/>
      <c r="AD144" s="486"/>
      <c r="AE144" s="486"/>
      <c r="AF144" s="486"/>
      <c r="AG144" s="486"/>
      <c r="AH144" s="486"/>
      <c r="AI144" s="486"/>
      <c r="AJ144" s="486"/>
    </row>
    <row r="145" spans="1:36" s="1" customFormat="1" ht="71.25" hidden="1" customHeight="1" x14ac:dyDescent="0.2">
      <c r="A145" s="9"/>
      <c r="B145" s="1480"/>
      <c r="C145" s="1008"/>
      <c r="D145" s="613" t="s">
        <v>706</v>
      </c>
      <c r="E145" s="385" t="e">
        <f>+Y145/#REF!</f>
        <v>#REF!</v>
      </c>
      <c r="F145" s="611" t="s">
        <v>303</v>
      </c>
      <c r="G145" s="417" t="s">
        <v>285</v>
      </c>
      <c r="H145" s="417">
        <v>1</v>
      </c>
      <c r="I145" s="396">
        <v>1</v>
      </c>
      <c r="J145" s="1261" t="s">
        <v>636</v>
      </c>
      <c r="K145" s="396"/>
      <c r="L145" s="396"/>
      <c r="M145" s="509"/>
      <c r="N145" s="509"/>
      <c r="O145" s="1305">
        <v>55405</v>
      </c>
      <c r="P145" s="1307"/>
      <c r="Q145" s="1307"/>
      <c r="R145" s="1307"/>
      <c r="S145" s="1307"/>
      <c r="T145" s="1307"/>
      <c r="U145" s="1307">
        <v>100000000</v>
      </c>
      <c r="V145" s="1307">
        <f>+(U145/U112)*V112</f>
        <v>103888218.64298376</v>
      </c>
      <c r="W145" s="1307">
        <f>(V145/V112)*W112</f>
        <v>106341837.83586212</v>
      </c>
      <c r="X145" s="978"/>
      <c r="Y145" s="1307">
        <f>SUM(O145:T151)</f>
        <v>55405</v>
      </c>
      <c r="Z145" s="1460"/>
      <c r="AA145" s="621"/>
      <c r="AB145" s="486"/>
      <c r="AC145" s="486"/>
      <c r="AD145" s="486"/>
      <c r="AE145" s="486"/>
      <c r="AF145" s="486"/>
      <c r="AG145" s="486"/>
      <c r="AH145" s="486"/>
      <c r="AI145" s="486"/>
      <c r="AJ145" s="486"/>
    </row>
    <row r="146" spans="1:36" s="1" customFormat="1" ht="99.75" hidden="1" customHeight="1" x14ac:dyDescent="0.2">
      <c r="A146" s="9"/>
      <c r="B146" s="1480"/>
      <c r="C146" s="1008"/>
      <c r="D146" s="613" t="s">
        <v>707</v>
      </c>
      <c r="E146" s="385" t="e">
        <f>+Y146/#REF!</f>
        <v>#REF!</v>
      </c>
      <c r="F146" s="611" t="s">
        <v>338</v>
      </c>
      <c r="G146" s="417" t="s">
        <v>285</v>
      </c>
      <c r="H146" s="417">
        <v>1</v>
      </c>
      <c r="I146" s="396">
        <v>1</v>
      </c>
      <c r="J146" s="1261"/>
      <c r="K146" s="396"/>
      <c r="L146" s="396"/>
      <c r="M146" s="509"/>
      <c r="N146" s="509"/>
      <c r="O146" s="1311"/>
      <c r="P146" s="1309"/>
      <c r="Q146" s="1309"/>
      <c r="R146" s="1309"/>
      <c r="S146" s="1309"/>
      <c r="T146" s="1309"/>
      <c r="U146" s="1309"/>
      <c r="V146" s="1309"/>
      <c r="W146" s="1309"/>
      <c r="X146" s="979"/>
      <c r="Y146" s="1309" t="e">
        <f>+U146+V146+W146+#REF!</f>
        <v>#REF!</v>
      </c>
      <c r="Z146" s="1460"/>
      <c r="AA146" s="621"/>
      <c r="AB146" s="486"/>
      <c r="AC146" s="486"/>
      <c r="AD146" s="486"/>
      <c r="AE146" s="486"/>
      <c r="AF146" s="486"/>
      <c r="AG146" s="486"/>
      <c r="AH146" s="486"/>
      <c r="AI146" s="486"/>
      <c r="AJ146" s="486"/>
    </row>
    <row r="147" spans="1:36" s="1" customFormat="1" ht="28.5" hidden="1" customHeight="1" x14ac:dyDescent="0.2">
      <c r="A147" s="9"/>
      <c r="B147" s="1480"/>
      <c r="C147" s="1008"/>
      <c r="D147" s="613" t="s">
        <v>708</v>
      </c>
      <c r="E147" s="385" t="e">
        <f>+Y147/#REF!</f>
        <v>#REF!</v>
      </c>
      <c r="F147" s="611" t="s">
        <v>339</v>
      </c>
      <c r="G147" s="417" t="s">
        <v>285</v>
      </c>
      <c r="H147" s="417">
        <v>0</v>
      </c>
      <c r="I147" s="396">
        <v>1</v>
      </c>
      <c r="J147" s="1261"/>
      <c r="K147" s="396"/>
      <c r="L147" s="396"/>
      <c r="M147" s="509"/>
      <c r="N147" s="509"/>
      <c r="O147" s="1311"/>
      <c r="P147" s="1309"/>
      <c r="Q147" s="1309"/>
      <c r="R147" s="1309"/>
      <c r="S147" s="1309"/>
      <c r="T147" s="1309"/>
      <c r="U147" s="1309"/>
      <c r="V147" s="1309"/>
      <c r="W147" s="1309"/>
      <c r="X147" s="979"/>
      <c r="Y147" s="1309" t="e">
        <f>+U147+V147+W147+#REF!</f>
        <v>#REF!</v>
      </c>
      <c r="Z147" s="1460"/>
      <c r="AA147" s="621"/>
      <c r="AB147" s="486"/>
      <c r="AC147" s="486"/>
      <c r="AD147" s="486"/>
      <c r="AE147" s="486"/>
      <c r="AF147" s="486"/>
      <c r="AG147" s="486"/>
      <c r="AH147" s="486"/>
      <c r="AI147" s="486"/>
      <c r="AJ147" s="486"/>
    </row>
    <row r="148" spans="1:36" s="1" customFormat="1" ht="28.5" hidden="1" customHeight="1" x14ac:dyDescent="0.2">
      <c r="A148" s="9"/>
      <c r="B148" s="1480"/>
      <c r="C148" s="1008"/>
      <c r="D148" s="1267" t="s">
        <v>709</v>
      </c>
      <c r="E148" s="385" t="e">
        <f>+Y148/#REF!</f>
        <v>#REF!</v>
      </c>
      <c r="F148" s="611" t="s">
        <v>452</v>
      </c>
      <c r="G148" s="417" t="s">
        <v>285</v>
      </c>
      <c r="H148" s="417">
        <v>1</v>
      </c>
      <c r="I148" s="396">
        <v>0</v>
      </c>
      <c r="J148" s="1261"/>
      <c r="K148" s="396"/>
      <c r="L148" s="396"/>
      <c r="M148" s="509"/>
      <c r="N148" s="509"/>
      <c r="O148" s="1311"/>
      <c r="P148" s="1309"/>
      <c r="Q148" s="1309"/>
      <c r="R148" s="1309"/>
      <c r="S148" s="1309"/>
      <c r="T148" s="1309"/>
      <c r="U148" s="1309"/>
      <c r="V148" s="1309"/>
      <c r="W148" s="1309"/>
      <c r="X148" s="979"/>
      <c r="Y148" s="1309" t="e">
        <f>+U148+V148+W148+#REF!</f>
        <v>#REF!</v>
      </c>
      <c r="Z148" s="1460"/>
      <c r="AA148" s="621"/>
      <c r="AB148" s="486"/>
      <c r="AC148" s="486"/>
      <c r="AD148" s="486"/>
      <c r="AE148" s="486"/>
      <c r="AF148" s="486"/>
      <c r="AG148" s="486"/>
      <c r="AH148" s="486"/>
      <c r="AI148" s="486"/>
      <c r="AJ148" s="486"/>
    </row>
    <row r="149" spans="1:36" s="1" customFormat="1" ht="15" hidden="1" customHeight="1" x14ac:dyDescent="0.2">
      <c r="A149" s="9"/>
      <c r="B149" s="1480"/>
      <c r="C149" s="1008"/>
      <c r="D149" s="1267"/>
      <c r="E149" s="385"/>
      <c r="F149" s="611" t="s">
        <v>368</v>
      </c>
      <c r="G149" s="417"/>
      <c r="H149" s="417">
        <v>1</v>
      </c>
      <c r="I149" s="396">
        <v>1</v>
      </c>
      <c r="J149" s="1261"/>
      <c r="K149" s="396"/>
      <c r="L149" s="396"/>
      <c r="M149" s="509"/>
      <c r="N149" s="509"/>
      <c r="O149" s="1311"/>
      <c r="P149" s="1309"/>
      <c r="Q149" s="1309"/>
      <c r="R149" s="1309"/>
      <c r="S149" s="1309"/>
      <c r="T149" s="1309"/>
      <c r="U149" s="1309"/>
      <c r="V149" s="1309"/>
      <c r="W149" s="1309"/>
      <c r="X149" s="979"/>
      <c r="Y149" s="1309"/>
      <c r="Z149" s="1460"/>
      <c r="AA149" s="621"/>
      <c r="AB149" s="486"/>
      <c r="AC149" s="486"/>
      <c r="AD149" s="486"/>
      <c r="AE149" s="486"/>
      <c r="AF149" s="486"/>
      <c r="AG149" s="486"/>
      <c r="AH149" s="486"/>
      <c r="AI149" s="486"/>
      <c r="AJ149" s="486"/>
    </row>
    <row r="150" spans="1:36" s="1" customFormat="1" ht="35.25" hidden="1" customHeight="1" x14ac:dyDescent="0.2">
      <c r="A150" s="9"/>
      <c r="B150" s="1480"/>
      <c r="C150" s="1008"/>
      <c r="D150" s="613" t="s">
        <v>710</v>
      </c>
      <c r="E150" s="385" t="e">
        <f>+Y150/#REF!</f>
        <v>#REF!</v>
      </c>
      <c r="F150" s="611" t="s">
        <v>340</v>
      </c>
      <c r="G150" s="417" t="s">
        <v>285</v>
      </c>
      <c r="H150" s="417">
        <v>1</v>
      </c>
      <c r="I150" s="396">
        <v>1</v>
      </c>
      <c r="J150" s="1261"/>
      <c r="K150" s="396"/>
      <c r="L150" s="396"/>
      <c r="M150" s="509"/>
      <c r="N150" s="509"/>
      <c r="O150" s="1311"/>
      <c r="P150" s="1309"/>
      <c r="Q150" s="1309"/>
      <c r="R150" s="1309"/>
      <c r="S150" s="1309"/>
      <c r="T150" s="1309"/>
      <c r="U150" s="1309"/>
      <c r="V150" s="1309"/>
      <c r="W150" s="1309"/>
      <c r="X150" s="979"/>
      <c r="Y150" s="1309"/>
      <c r="Z150" s="1460"/>
      <c r="AA150" s="621"/>
      <c r="AB150" s="486"/>
      <c r="AC150" s="486"/>
      <c r="AD150" s="486"/>
      <c r="AE150" s="486"/>
      <c r="AF150" s="486"/>
      <c r="AG150" s="486"/>
      <c r="AH150" s="486"/>
      <c r="AI150" s="486"/>
      <c r="AJ150" s="486"/>
    </row>
    <row r="151" spans="1:36" s="1" customFormat="1" ht="28.5" hidden="1" customHeight="1" x14ac:dyDescent="0.2">
      <c r="A151" s="9"/>
      <c r="B151" s="1480"/>
      <c r="C151" s="1008"/>
      <c r="D151" s="613" t="s">
        <v>341</v>
      </c>
      <c r="E151" s="385" t="e">
        <f>+Y151/#REF!</f>
        <v>#REF!</v>
      </c>
      <c r="F151" s="611" t="s">
        <v>342</v>
      </c>
      <c r="G151" s="417" t="s">
        <v>285</v>
      </c>
      <c r="H151" s="417">
        <v>3</v>
      </c>
      <c r="I151" s="396">
        <v>1</v>
      </c>
      <c r="J151" s="1261"/>
      <c r="K151" s="396"/>
      <c r="L151" s="396"/>
      <c r="M151" s="509"/>
      <c r="N151" s="509"/>
      <c r="O151" s="1306"/>
      <c r="P151" s="1308"/>
      <c r="Q151" s="1308"/>
      <c r="R151" s="1308"/>
      <c r="S151" s="1308"/>
      <c r="T151" s="1308"/>
      <c r="U151" s="1308"/>
      <c r="V151" s="1308"/>
      <c r="W151" s="1308"/>
      <c r="X151" s="980"/>
      <c r="Y151" s="1308"/>
      <c r="Z151" s="1460"/>
      <c r="AA151" s="621"/>
      <c r="AB151" s="486"/>
      <c r="AC151" s="486"/>
      <c r="AD151" s="486"/>
      <c r="AE151" s="486"/>
      <c r="AF151" s="486"/>
      <c r="AG151" s="486"/>
      <c r="AH151" s="486"/>
      <c r="AI151" s="486"/>
      <c r="AJ151" s="486"/>
    </row>
    <row r="152" spans="1:36" s="1" customFormat="1" ht="42.75" hidden="1" customHeight="1" x14ac:dyDescent="0.2">
      <c r="A152" s="9"/>
      <c r="B152" s="1480"/>
      <c r="C152" s="1008"/>
      <c r="D152" s="765" t="s">
        <v>711</v>
      </c>
      <c r="E152" s="385" t="e">
        <f>+Y152/#REF!</f>
        <v>#REF!</v>
      </c>
      <c r="F152" s="611" t="s">
        <v>343</v>
      </c>
      <c r="G152" s="396">
        <v>0</v>
      </c>
      <c r="H152" s="396">
        <v>1</v>
      </c>
      <c r="I152" s="396">
        <v>3</v>
      </c>
      <c r="J152" s="1261" t="s">
        <v>637</v>
      </c>
      <c r="K152" s="396"/>
      <c r="L152" s="396"/>
      <c r="M152" s="509"/>
      <c r="N152" s="509"/>
      <c r="O152" s="1305">
        <v>28449</v>
      </c>
      <c r="P152" s="1307"/>
      <c r="Q152" s="1305">
        <v>808</v>
      </c>
      <c r="R152" s="1307"/>
      <c r="S152" s="1307"/>
      <c r="T152" s="1307"/>
      <c r="U152" s="1307">
        <v>80000000</v>
      </c>
      <c r="V152" s="1307">
        <f>+(U152/U112)*V112</f>
        <v>83110574.914387003</v>
      </c>
      <c r="W152" s="1307">
        <f>(V152/V112)*W112</f>
        <v>85073470.268689677</v>
      </c>
      <c r="X152" s="978"/>
      <c r="Y152" s="1307">
        <f>SUM(O152:T156)</f>
        <v>29257</v>
      </c>
      <c r="Z152" s="1460"/>
      <c r="AA152" s="621"/>
      <c r="AB152" s="486"/>
      <c r="AC152" s="486"/>
      <c r="AD152" s="486"/>
      <c r="AE152" s="486"/>
      <c r="AF152" s="486"/>
      <c r="AG152" s="486"/>
      <c r="AH152" s="486"/>
      <c r="AI152" s="486"/>
      <c r="AJ152" s="486"/>
    </row>
    <row r="153" spans="1:36" s="1" customFormat="1" ht="28.5" hidden="1" customHeight="1" x14ac:dyDescent="0.2">
      <c r="A153" s="9"/>
      <c r="B153" s="1480"/>
      <c r="C153" s="1008"/>
      <c r="D153" s="613" t="s">
        <v>712</v>
      </c>
      <c r="E153" s="385" t="e">
        <f>+Y153/#REF!</f>
        <v>#REF!</v>
      </c>
      <c r="F153" s="611" t="s">
        <v>453</v>
      </c>
      <c r="G153" s="417" t="s">
        <v>344</v>
      </c>
      <c r="H153" s="417">
        <v>1</v>
      </c>
      <c r="I153" s="396">
        <v>1</v>
      </c>
      <c r="J153" s="1261"/>
      <c r="K153" s="396"/>
      <c r="L153" s="396"/>
      <c r="M153" s="509"/>
      <c r="N153" s="509"/>
      <c r="O153" s="1311"/>
      <c r="P153" s="1309"/>
      <c r="Q153" s="1311"/>
      <c r="R153" s="1309"/>
      <c r="S153" s="1309"/>
      <c r="T153" s="1309"/>
      <c r="U153" s="1309"/>
      <c r="V153" s="1309"/>
      <c r="W153" s="1309"/>
      <c r="X153" s="979"/>
      <c r="Y153" s="1309"/>
      <c r="Z153" s="1460"/>
      <c r="AA153" s="621"/>
      <c r="AB153" s="486"/>
      <c r="AC153" s="486"/>
      <c r="AD153" s="486"/>
      <c r="AE153" s="486"/>
      <c r="AF153" s="486"/>
      <c r="AG153" s="486"/>
      <c r="AH153" s="486"/>
      <c r="AI153" s="486"/>
      <c r="AJ153" s="486"/>
    </row>
    <row r="154" spans="1:36" s="1" customFormat="1" ht="71.25" hidden="1" customHeight="1" x14ac:dyDescent="0.2">
      <c r="A154" s="9"/>
      <c r="B154" s="1480"/>
      <c r="C154" s="1008"/>
      <c r="D154" s="784" t="s">
        <v>345</v>
      </c>
      <c r="E154" s="385" t="e">
        <f>+Y154/#REF!</f>
        <v>#REF!</v>
      </c>
      <c r="F154" s="611" t="s">
        <v>454</v>
      </c>
      <c r="G154" s="417" t="s">
        <v>344</v>
      </c>
      <c r="H154" s="417">
        <v>0.45</v>
      </c>
      <c r="I154" s="396">
        <v>1</v>
      </c>
      <c r="J154" s="1261"/>
      <c r="K154" s="396"/>
      <c r="L154" s="396"/>
      <c r="M154" s="509"/>
      <c r="N154" s="509"/>
      <c r="O154" s="1309"/>
      <c r="P154" s="1309"/>
      <c r="Q154" s="1309"/>
      <c r="R154" s="1309"/>
      <c r="S154" s="1309"/>
      <c r="T154" s="1309"/>
      <c r="U154" s="1309"/>
      <c r="V154" s="1309"/>
      <c r="W154" s="1309"/>
      <c r="X154" s="979"/>
      <c r="Y154" s="1309" t="e">
        <f>+U154+V154+W154+#REF!</f>
        <v>#REF!</v>
      </c>
      <c r="Z154" s="1379"/>
      <c r="AA154" s="621"/>
      <c r="AB154" s="486"/>
      <c r="AC154" s="486"/>
      <c r="AD154" s="486"/>
      <c r="AE154" s="486"/>
      <c r="AF154" s="486"/>
      <c r="AG154" s="486"/>
      <c r="AH154" s="486"/>
      <c r="AI154" s="486"/>
      <c r="AJ154" s="486"/>
    </row>
    <row r="155" spans="1:36" s="1" customFormat="1" ht="42.75" hidden="1" customHeight="1" x14ac:dyDescent="0.2">
      <c r="A155" s="9"/>
      <c r="B155" s="1480"/>
      <c r="C155" s="1008"/>
      <c r="D155" s="613" t="s">
        <v>713</v>
      </c>
      <c r="E155" s="385" t="e">
        <f>+Y155/#REF!</f>
        <v>#REF!</v>
      </c>
      <c r="F155" s="611" t="s">
        <v>346</v>
      </c>
      <c r="G155" s="417" t="s">
        <v>334</v>
      </c>
      <c r="H155" s="417">
        <v>1</v>
      </c>
      <c r="I155" s="388">
        <v>0.1</v>
      </c>
      <c r="J155" s="1261"/>
      <c r="K155" s="388"/>
      <c r="L155" s="388"/>
      <c r="M155" s="389"/>
      <c r="N155" s="389"/>
      <c r="O155" s="1311"/>
      <c r="P155" s="1309"/>
      <c r="Q155" s="1311"/>
      <c r="R155" s="1309"/>
      <c r="S155" s="1309"/>
      <c r="T155" s="1309"/>
      <c r="U155" s="1309"/>
      <c r="V155" s="1309"/>
      <c r="W155" s="1309"/>
      <c r="X155" s="979"/>
      <c r="Y155" s="1309" t="e">
        <f>+U155+V155+W155+#REF!</f>
        <v>#REF!</v>
      </c>
      <c r="Z155" s="1460"/>
      <c r="AA155" s="621"/>
      <c r="AB155" s="486"/>
      <c r="AC155" s="486"/>
      <c r="AD155" s="486"/>
      <c r="AE155" s="486"/>
      <c r="AF155" s="486"/>
      <c r="AG155" s="486"/>
      <c r="AH155" s="486"/>
      <c r="AI155" s="486"/>
      <c r="AJ155" s="486"/>
    </row>
    <row r="156" spans="1:36" s="1" customFormat="1" ht="57" hidden="1" customHeight="1" x14ac:dyDescent="0.2">
      <c r="A156" s="9"/>
      <c r="B156" s="1480"/>
      <c r="C156" s="1008"/>
      <c r="D156" s="613" t="s">
        <v>714</v>
      </c>
      <c r="E156" s="385" t="e">
        <f>+Y156/#REF!</f>
        <v>#REF!</v>
      </c>
      <c r="F156" s="611" t="s">
        <v>347</v>
      </c>
      <c r="G156" s="396">
        <v>0</v>
      </c>
      <c r="H156" s="396">
        <v>1</v>
      </c>
      <c r="I156" s="396">
        <v>1</v>
      </c>
      <c r="J156" s="1261"/>
      <c r="K156" s="396"/>
      <c r="L156" s="396"/>
      <c r="M156" s="509"/>
      <c r="N156" s="509"/>
      <c r="O156" s="1306"/>
      <c r="P156" s="1308"/>
      <c r="Q156" s="1306"/>
      <c r="R156" s="1308"/>
      <c r="S156" s="1308"/>
      <c r="T156" s="1308"/>
      <c r="U156" s="1308"/>
      <c r="V156" s="1308"/>
      <c r="W156" s="1308"/>
      <c r="X156" s="980"/>
      <c r="Y156" s="1308" t="e">
        <f>+U156+V156+W156+#REF!</f>
        <v>#REF!</v>
      </c>
      <c r="Z156" s="1460"/>
      <c r="AA156" s="621"/>
      <c r="AB156" s="486"/>
      <c r="AC156" s="486"/>
      <c r="AD156" s="486"/>
      <c r="AE156" s="486"/>
      <c r="AF156" s="486"/>
      <c r="AG156" s="486"/>
      <c r="AH156" s="486"/>
      <c r="AI156" s="486"/>
      <c r="AJ156" s="486"/>
    </row>
    <row r="157" spans="1:36" s="1" customFormat="1" ht="42.75" hidden="1" customHeight="1" x14ac:dyDescent="0.2">
      <c r="A157" s="9"/>
      <c r="B157" s="1480"/>
      <c r="C157" s="1008"/>
      <c r="D157" s="784" t="s">
        <v>455</v>
      </c>
      <c r="E157" s="385" t="e">
        <f>+Y157/#REF!</f>
        <v>#REF!</v>
      </c>
      <c r="F157" s="611" t="s">
        <v>303</v>
      </c>
      <c r="G157" s="396">
        <v>1</v>
      </c>
      <c r="H157" s="396">
        <v>1</v>
      </c>
      <c r="I157" s="396">
        <v>1</v>
      </c>
      <c r="J157" s="1261" t="s">
        <v>638</v>
      </c>
      <c r="K157" s="396"/>
      <c r="L157" s="396"/>
      <c r="M157" s="509"/>
      <c r="N157" s="509"/>
      <c r="O157" s="887">
        <v>69004</v>
      </c>
      <c r="P157" s="1307"/>
      <c r="Q157" s="1307"/>
      <c r="R157" s="1307"/>
      <c r="S157" s="1307"/>
      <c r="T157" s="1307"/>
      <c r="U157" s="1307"/>
      <c r="V157" s="1307"/>
      <c r="W157" s="1307"/>
      <c r="X157" s="978"/>
      <c r="Y157" s="1307" t="e">
        <f>+T157+#REF!+R157+Q157+P157+O157</f>
        <v>#REF!</v>
      </c>
      <c r="Z157" s="1379"/>
      <c r="AA157" s="621"/>
      <c r="AB157" s="486"/>
      <c r="AC157" s="486"/>
      <c r="AD157" s="486"/>
      <c r="AE157" s="486"/>
      <c r="AF157" s="486"/>
      <c r="AG157" s="486"/>
      <c r="AH157" s="486"/>
      <c r="AI157" s="486"/>
      <c r="AJ157" s="486"/>
    </row>
    <row r="158" spans="1:36" s="1" customFormat="1" ht="57" hidden="1" customHeight="1" x14ac:dyDescent="0.2">
      <c r="A158" s="9"/>
      <c r="B158" s="1480"/>
      <c r="C158" s="1008"/>
      <c r="D158" s="784" t="s">
        <v>456</v>
      </c>
      <c r="E158" s="385" t="e">
        <f>+Y158/#REF!</f>
        <v>#REF!</v>
      </c>
      <c r="F158" s="611" t="s">
        <v>348</v>
      </c>
      <c r="G158" s="396">
        <v>1</v>
      </c>
      <c r="H158" s="396">
        <v>1</v>
      </c>
      <c r="I158" s="396">
        <v>1</v>
      </c>
      <c r="J158" s="1261"/>
      <c r="K158" s="396"/>
      <c r="L158" s="396"/>
      <c r="M158" s="509"/>
      <c r="N158" s="509"/>
      <c r="O158" s="887"/>
      <c r="P158" s="1309"/>
      <c r="Q158" s="1309"/>
      <c r="R158" s="1309"/>
      <c r="S158" s="1309"/>
      <c r="T158" s="1309"/>
      <c r="U158" s="1309"/>
      <c r="V158" s="1309"/>
      <c r="W158" s="1309"/>
      <c r="X158" s="979"/>
      <c r="Y158" s="1309"/>
      <c r="Z158" s="1379"/>
      <c r="AA158" s="621"/>
      <c r="AB158" s="486"/>
      <c r="AC158" s="486"/>
      <c r="AD158" s="486"/>
      <c r="AE158" s="486"/>
      <c r="AF158" s="486"/>
      <c r="AG158" s="486"/>
      <c r="AH158" s="486"/>
      <c r="AI158" s="486"/>
      <c r="AJ158" s="486"/>
    </row>
    <row r="159" spans="1:36" s="1" customFormat="1" ht="63" hidden="1" customHeight="1" x14ac:dyDescent="0.2">
      <c r="A159" s="9"/>
      <c r="B159" s="1480"/>
      <c r="C159" s="1008"/>
      <c r="D159" s="784" t="s">
        <v>457</v>
      </c>
      <c r="E159" s="385" t="e">
        <f>+Y159/#REF!</f>
        <v>#REF!</v>
      </c>
      <c r="F159" s="611" t="s">
        <v>349</v>
      </c>
      <c r="G159" s="417" t="s">
        <v>285</v>
      </c>
      <c r="H159" s="417">
        <v>0</v>
      </c>
      <c r="I159" s="396">
        <v>0</v>
      </c>
      <c r="J159" s="1261"/>
      <c r="K159" s="396"/>
      <c r="L159" s="396"/>
      <c r="M159" s="509"/>
      <c r="N159" s="509"/>
      <c r="O159" s="887"/>
      <c r="P159" s="1309"/>
      <c r="Q159" s="1309"/>
      <c r="R159" s="1309"/>
      <c r="S159" s="1309"/>
      <c r="T159" s="1309"/>
      <c r="U159" s="1309"/>
      <c r="V159" s="1309"/>
      <c r="W159" s="1309"/>
      <c r="X159" s="979"/>
      <c r="Y159" s="1309"/>
      <c r="Z159" s="1379"/>
      <c r="AA159" s="621"/>
      <c r="AB159" s="486"/>
      <c r="AC159" s="486"/>
      <c r="AD159" s="486"/>
      <c r="AE159" s="486"/>
      <c r="AF159" s="486"/>
      <c r="AG159" s="486"/>
      <c r="AH159" s="486"/>
      <c r="AI159" s="486"/>
      <c r="AJ159" s="486"/>
    </row>
    <row r="160" spans="1:36" s="1" customFormat="1" ht="42.75" hidden="1" customHeight="1" x14ac:dyDescent="0.2">
      <c r="A160" s="9"/>
      <c r="B160" s="1480"/>
      <c r="C160" s="1008"/>
      <c r="D160" s="613" t="s">
        <v>715</v>
      </c>
      <c r="E160" s="385" t="e">
        <f>+Y160/#REF!</f>
        <v>#REF!</v>
      </c>
      <c r="F160" s="611" t="s">
        <v>458</v>
      </c>
      <c r="G160" s="417" t="s">
        <v>285</v>
      </c>
      <c r="H160" s="417">
        <v>1</v>
      </c>
      <c r="I160" s="396">
        <v>1</v>
      </c>
      <c r="J160" s="1261"/>
      <c r="K160" s="396"/>
      <c r="L160" s="396"/>
      <c r="M160" s="509"/>
      <c r="N160" s="509"/>
      <c r="O160" s="1305">
        <v>69004</v>
      </c>
      <c r="P160" s="1309"/>
      <c r="Q160" s="1311"/>
      <c r="R160" s="1309"/>
      <c r="S160" s="1309"/>
      <c r="T160" s="1309"/>
      <c r="U160" s="1309"/>
      <c r="V160" s="1309"/>
      <c r="W160" s="1309"/>
      <c r="X160" s="979"/>
      <c r="Y160" s="1309"/>
      <c r="Z160" s="1460"/>
      <c r="AA160" s="621"/>
      <c r="AB160" s="486"/>
      <c r="AC160" s="486"/>
      <c r="AD160" s="486"/>
      <c r="AE160" s="486"/>
      <c r="AF160" s="486"/>
      <c r="AG160" s="486"/>
      <c r="AH160" s="486"/>
      <c r="AI160" s="486"/>
      <c r="AJ160" s="486"/>
    </row>
    <row r="161" spans="1:36" s="1" customFormat="1" ht="42.75" hidden="1" customHeight="1" x14ac:dyDescent="0.2">
      <c r="A161" s="9"/>
      <c r="B161" s="1480"/>
      <c r="C161" s="1008"/>
      <c r="D161" s="613" t="s">
        <v>350</v>
      </c>
      <c r="E161" s="385" t="e">
        <f>+Y161/#REF!</f>
        <v>#REF!</v>
      </c>
      <c r="F161" s="611" t="s">
        <v>459</v>
      </c>
      <c r="G161" s="417" t="s">
        <v>285</v>
      </c>
      <c r="H161" s="417">
        <v>1</v>
      </c>
      <c r="I161" s="396">
        <v>1</v>
      </c>
      <c r="J161" s="1261"/>
      <c r="K161" s="396"/>
      <c r="L161" s="396"/>
      <c r="M161" s="509"/>
      <c r="N161" s="509"/>
      <c r="O161" s="1306"/>
      <c r="P161" s="1309"/>
      <c r="Q161" s="1311"/>
      <c r="R161" s="1309"/>
      <c r="S161" s="1309"/>
      <c r="T161" s="1309"/>
      <c r="U161" s="1309"/>
      <c r="V161" s="1309"/>
      <c r="W161" s="1309"/>
      <c r="X161" s="979"/>
      <c r="Y161" s="1309"/>
      <c r="Z161" s="1460"/>
      <c r="AA161" s="621"/>
      <c r="AB161" s="486"/>
      <c r="AC161" s="486"/>
      <c r="AD161" s="486"/>
      <c r="AE161" s="486"/>
      <c r="AF161" s="486"/>
      <c r="AG161" s="486"/>
      <c r="AH161" s="486"/>
      <c r="AI161" s="486"/>
      <c r="AJ161" s="486"/>
    </row>
    <row r="162" spans="1:36" s="1" customFormat="1" ht="42.75" hidden="1" customHeight="1" x14ac:dyDescent="0.2">
      <c r="A162" s="9"/>
      <c r="B162" s="1480"/>
      <c r="C162" s="1008"/>
      <c r="D162" s="784" t="s">
        <v>217</v>
      </c>
      <c r="E162" s="385" t="e">
        <f>+Y162/#REF!</f>
        <v>#REF!</v>
      </c>
      <c r="F162" s="611" t="s">
        <v>351</v>
      </c>
      <c r="G162" s="417" t="s">
        <v>285</v>
      </c>
      <c r="H162" s="417">
        <v>0.75</v>
      </c>
      <c r="I162" s="399">
        <v>0.25</v>
      </c>
      <c r="J162" s="1261"/>
      <c r="K162" s="399"/>
      <c r="L162" s="399"/>
      <c r="M162" s="400"/>
      <c r="N162" s="400"/>
      <c r="O162" s="887"/>
      <c r="P162" s="1308"/>
      <c r="Q162" s="1308"/>
      <c r="R162" s="1308"/>
      <c r="S162" s="1308"/>
      <c r="T162" s="1308"/>
      <c r="U162" s="1308"/>
      <c r="V162" s="1308"/>
      <c r="W162" s="1308"/>
      <c r="X162" s="980"/>
      <c r="Y162" s="1308"/>
      <c r="Z162" s="1379"/>
      <c r="AA162" s="621"/>
      <c r="AB162" s="486"/>
      <c r="AC162" s="486"/>
      <c r="AD162" s="486"/>
      <c r="AE162" s="486"/>
      <c r="AF162" s="486"/>
      <c r="AG162" s="486"/>
      <c r="AH162" s="486"/>
      <c r="AI162" s="486"/>
      <c r="AJ162" s="486"/>
    </row>
    <row r="163" spans="1:36" s="1" customFormat="1" ht="28.5" hidden="1" customHeight="1" x14ac:dyDescent="0.2">
      <c r="A163" s="9"/>
      <c r="B163" s="1480"/>
      <c r="C163" s="1008"/>
      <c r="D163" s="613" t="s">
        <v>716</v>
      </c>
      <c r="E163" s="385" t="e">
        <f>+Y163/#REF!</f>
        <v>#REF!</v>
      </c>
      <c r="F163" s="611" t="s">
        <v>460</v>
      </c>
      <c r="G163" s="430">
        <v>1</v>
      </c>
      <c r="H163" s="430">
        <v>1</v>
      </c>
      <c r="I163" s="388">
        <v>1</v>
      </c>
      <c r="J163" s="745" t="s">
        <v>639</v>
      </c>
      <c r="K163" s="388"/>
      <c r="L163" s="388"/>
      <c r="M163" s="389"/>
      <c r="N163" s="389"/>
      <c r="O163" s="887">
        <f>1200</f>
        <v>1200</v>
      </c>
      <c r="P163" s="608"/>
      <c r="Q163" s="887">
        <v>600000</v>
      </c>
      <c r="R163" s="608"/>
      <c r="S163" s="608"/>
      <c r="T163" s="608"/>
      <c r="U163" s="1310">
        <v>0</v>
      </c>
      <c r="V163" s="1310">
        <f>+(U163/U112)*V112</f>
        <v>0</v>
      </c>
      <c r="W163" s="1310">
        <f>(V163/V112)*W112</f>
        <v>0</v>
      </c>
      <c r="X163" s="536"/>
      <c r="Y163" s="748">
        <f>SUM(O163:T163)</f>
        <v>601200</v>
      </c>
      <c r="Z163" s="1460"/>
      <c r="AA163" s="621"/>
      <c r="AB163" s="486"/>
      <c r="AC163" s="486"/>
      <c r="AD163" s="486"/>
      <c r="AE163" s="486"/>
      <c r="AF163" s="486"/>
      <c r="AG163" s="486"/>
      <c r="AH163" s="486"/>
      <c r="AI163" s="486"/>
      <c r="AJ163" s="486"/>
    </row>
    <row r="164" spans="1:36" s="1" customFormat="1" ht="42.75" hidden="1" customHeight="1" x14ac:dyDescent="0.2">
      <c r="A164" s="9"/>
      <c r="B164" s="1480"/>
      <c r="C164" s="1008"/>
      <c r="D164" s="613" t="s">
        <v>717</v>
      </c>
      <c r="E164" s="385" t="e">
        <f>+Y164/#REF!</f>
        <v>#REF!</v>
      </c>
      <c r="F164" s="611" t="s">
        <v>461</v>
      </c>
      <c r="G164" s="430">
        <v>1</v>
      </c>
      <c r="H164" s="430">
        <v>1</v>
      </c>
      <c r="I164" s="388">
        <v>1</v>
      </c>
      <c r="J164" s="745" t="s">
        <v>640</v>
      </c>
      <c r="K164" s="388"/>
      <c r="L164" s="388"/>
      <c r="M164" s="389"/>
      <c r="N164" s="389"/>
      <c r="O164" s="887">
        <v>1575</v>
      </c>
      <c r="P164" s="608"/>
      <c r="Q164" s="608"/>
      <c r="R164" s="608"/>
      <c r="S164" s="608"/>
      <c r="T164" s="608"/>
      <c r="U164" s="1310"/>
      <c r="V164" s="1310"/>
      <c r="W164" s="1310"/>
      <c r="X164" s="536"/>
      <c r="Y164" s="748">
        <f>SUM(O164:T164)</f>
        <v>1575</v>
      </c>
      <c r="Z164" s="1460"/>
      <c r="AA164" s="621"/>
      <c r="AB164" s="486"/>
      <c r="AC164" s="486"/>
      <c r="AD164" s="486"/>
      <c r="AE164" s="486"/>
      <c r="AF164" s="486"/>
      <c r="AG164" s="486"/>
      <c r="AH164" s="486"/>
      <c r="AI164" s="486"/>
      <c r="AJ164" s="486"/>
    </row>
    <row r="165" spans="1:36" s="1" customFormat="1" ht="60.75" hidden="1" customHeight="1" x14ac:dyDescent="0.2">
      <c r="A165" s="9"/>
      <c r="B165" s="1480"/>
      <c r="C165" s="1008"/>
      <c r="D165" s="403" t="s">
        <v>352</v>
      </c>
      <c r="E165" s="385" t="e">
        <f>+Y165/#REF!</f>
        <v>#REF!</v>
      </c>
      <c r="F165" s="611" t="s">
        <v>299</v>
      </c>
      <c r="G165" s="398" t="s">
        <v>300</v>
      </c>
      <c r="H165" s="407">
        <v>0.98</v>
      </c>
      <c r="I165" s="407">
        <v>0.98</v>
      </c>
      <c r="J165" s="745"/>
      <c r="K165" s="407"/>
      <c r="L165" s="407"/>
      <c r="M165" s="408"/>
      <c r="N165" s="408"/>
      <c r="O165" s="608"/>
      <c r="P165" s="608"/>
      <c r="Q165" s="608"/>
      <c r="R165" s="608"/>
      <c r="S165" s="608"/>
      <c r="T165" s="608"/>
      <c r="U165" s="1310"/>
      <c r="V165" s="1310"/>
      <c r="W165" s="1310"/>
      <c r="X165" s="536"/>
      <c r="Y165" s="748">
        <f>SUM(O165:T165)</f>
        <v>0</v>
      </c>
      <c r="Z165" s="1460"/>
      <c r="AA165" s="621"/>
      <c r="AB165" s="486"/>
      <c r="AC165" s="486"/>
      <c r="AD165" s="486"/>
      <c r="AE165" s="486"/>
      <c r="AF165" s="486"/>
      <c r="AG165" s="486"/>
      <c r="AH165" s="486"/>
      <c r="AI165" s="486"/>
      <c r="AJ165" s="486"/>
    </row>
    <row r="166" spans="1:36" s="1" customFormat="1" ht="57" hidden="1" customHeight="1" x14ac:dyDescent="0.2">
      <c r="A166" s="9"/>
      <c r="B166" s="1532"/>
      <c r="C166" s="1008"/>
      <c r="D166" s="431" t="s">
        <v>718</v>
      </c>
      <c r="E166" s="432" t="e">
        <f>+Y166/#REF!</f>
        <v>#REF!</v>
      </c>
      <c r="F166" s="433" t="s">
        <v>353</v>
      </c>
      <c r="G166" s="746">
        <v>0</v>
      </c>
      <c r="H166" s="746">
        <v>1</v>
      </c>
      <c r="I166" s="434">
        <v>1</v>
      </c>
      <c r="J166" s="747" t="s">
        <v>641</v>
      </c>
      <c r="K166" s="434"/>
      <c r="L166" s="434"/>
      <c r="M166" s="435"/>
      <c r="N166" s="435"/>
      <c r="O166" s="888">
        <v>3150</v>
      </c>
      <c r="P166" s="536"/>
      <c r="Q166" s="536"/>
      <c r="R166" s="536"/>
      <c r="S166" s="536"/>
      <c r="T166" s="536"/>
      <c r="U166" s="536">
        <v>80000000</v>
      </c>
      <c r="V166" s="536">
        <v>0</v>
      </c>
      <c r="W166" s="536">
        <v>0</v>
      </c>
      <c r="X166" s="536"/>
      <c r="Y166" s="748">
        <f>SUM(O166:T166)</f>
        <v>3150</v>
      </c>
      <c r="Z166" s="1448"/>
      <c r="AA166" s="621"/>
      <c r="AB166" s="486"/>
      <c r="AC166" s="486"/>
      <c r="AD166" s="486"/>
      <c r="AE166" s="486"/>
      <c r="AF166" s="486"/>
      <c r="AG166" s="486"/>
      <c r="AH166" s="486"/>
      <c r="AI166" s="486"/>
      <c r="AJ166" s="486"/>
    </row>
    <row r="167" spans="1:36" s="1" customFormat="1" ht="45" hidden="1" x14ac:dyDescent="0.2">
      <c r="A167" s="6" t="s">
        <v>81</v>
      </c>
      <c r="B167" s="436" t="s">
        <v>31</v>
      </c>
      <c r="C167" s="436"/>
      <c r="D167" s="437" t="s">
        <v>83</v>
      </c>
      <c r="E167" s="438" t="e">
        <f>+Y167/#REF!</f>
        <v>#REF!</v>
      </c>
      <c r="F167" s="439"/>
      <c r="G167" s="440"/>
      <c r="H167" s="440"/>
      <c r="I167" s="441"/>
      <c r="J167" s="442"/>
      <c r="K167" s="441"/>
      <c r="L167" s="441"/>
      <c r="M167" s="442"/>
      <c r="N167" s="442"/>
      <c r="O167" s="537"/>
      <c r="P167" s="537"/>
      <c r="Q167" s="537"/>
      <c r="R167" s="537"/>
      <c r="S167" s="537"/>
      <c r="T167" s="537"/>
      <c r="U167" s="537">
        <v>680991990</v>
      </c>
      <c r="V167" s="537">
        <v>556372331</v>
      </c>
      <c r="W167" s="537">
        <v>633186000</v>
      </c>
      <c r="X167" s="537"/>
      <c r="Y167" s="537" t="e">
        <f>+Y168+Y184+Y188+Y196+Y204+Y226</f>
        <v>#REF!</v>
      </c>
      <c r="Z167" s="652"/>
      <c r="AA167" s="502"/>
      <c r="AB167" s="503"/>
      <c r="AC167" s="503"/>
      <c r="AD167" s="503"/>
      <c r="AE167" s="486"/>
      <c r="AF167" s="486"/>
      <c r="AG167" s="486"/>
      <c r="AH167" s="486"/>
      <c r="AI167" s="486"/>
      <c r="AJ167" s="486"/>
    </row>
    <row r="168" spans="1:36" s="1" customFormat="1" ht="45" hidden="1" x14ac:dyDescent="0.2">
      <c r="A168" s="7" t="s">
        <v>82</v>
      </c>
      <c r="B168" s="443" t="s">
        <v>33</v>
      </c>
      <c r="C168" s="443"/>
      <c r="D168" s="444" t="s">
        <v>84</v>
      </c>
      <c r="E168" s="445" t="e">
        <f>+Y168/#REF!</f>
        <v>#REF!</v>
      </c>
      <c r="F168" s="446"/>
      <c r="G168" s="447"/>
      <c r="H168" s="447"/>
      <c r="I168" s="448"/>
      <c r="J168" s="449"/>
      <c r="K168" s="448"/>
      <c r="L168" s="448"/>
      <c r="M168" s="449"/>
      <c r="N168" s="449"/>
      <c r="O168" s="538"/>
      <c r="P168" s="538"/>
      <c r="Q168" s="538"/>
      <c r="R168" s="538"/>
      <c r="S168" s="538"/>
      <c r="T168" s="538"/>
      <c r="U168" s="538">
        <v>75000000</v>
      </c>
      <c r="V168" s="538">
        <v>38030000</v>
      </c>
      <c r="W168" s="538">
        <v>48061000</v>
      </c>
      <c r="X168" s="538"/>
      <c r="Y168" s="538" t="e">
        <f>+Y171+Y180</f>
        <v>#REF!</v>
      </c>
      <c r="Z168" s="653"/>
      <c r="AA168" s="502"/>
      <c r="AB168" s="503"/>
      <c r="AC168" s="503"/>
      <c r="AD168" s="503"/>
      <c r="AE168" s="486"/>
      <c r="AF168" s="486"/>
      <c r="AG168" s="486"/>
      <c r="AH168" s="486"/>
      <c r="AI168" s="486"/>
      <c r="AJ168" s="486"/>
    </row>
    <row r="169" spans="1:36" s="1" customFormat="1" ht="33" hidden="1" customHeight="1" x14ac:dyDescent="0.2">
      <c r="A169" s="9"/>
      <c r="B169" s="100" t="s">
        <v>88</v>
      </c>
      <c r="C169" s="100"/>
      <c r="D169" s="450" t="s">
        <v>355</v>
      </c>
      <c r="E169" s="102" t="e">
        <f>+Y169/#REF!</f>
        <v>#REF!</v>
      </c>
      <c r="F169" s="103" t="s">
        <v>462</v>
      </c>
      <c r="G169" s="451">
        <v>0</v>
      </c>
      <c r="H169" s="451"/>
      <c r="I169" s="452">
        <v>1</v>
      </c>
      <c r="J169" s="453"/>
      <c r="K169" s="452"/>
      <c r="L169" s="452"/>
      <c r="M169" s="453"/>
      <c r="N169" s="453"/>
      <c r="O169" s="525"/>
      <c r="P169" s="525"/>
      <c r="Q169" s="525"/>
      <c r="R169" s="525"/>
      <c r="S169" s="525"/>
      <c r="T169" s="525"/>
      <c r="U169" s="525">
        <f>+U177+U178+U179</f>
        <v>0</v>
      </c>
      <c r="V169" s="525">
        <f>+V177+V178+V179</f>
        <v>6030000</v>
      </c>
      <c r="W169" s="525">
        <f>+W177+W178+W179</f>
        <v>5061000</v>
      </c>
      <c r="X169" s="525"/>
      <c r="Y169" s="525" t="e">
        <f>+U169+V169+W169+#REF!</f>
        <v>#REF!</v>
      </c>
      <c r="Z169" s="1458" t="s">
        <v>378</v>
      </c>
      <c r="AA169" s="502"/>
      <c r="AB169" s="503"/>
      <c r="AC169" s="503"/>
      <c r="AD169" s="503"/>
      <c r="AE169" s="486"/>
      <c r="AF169" s="486"/>
      <c r="AG169" s="486"/>
      <c r="AH169" s="486"/>
      <c r="AI169" s="486"/>
      <c r="AJ169" s="486"/>
    </row>
    <row r="170" spans="1:36" s="1" customFormat="1" ht="57" hidden="1" x14ac:dyDescent="0.2">
      <c r="A170" s="9"/>
      <c r="B170" s="100" t="s">
        <v>92</v>
      </c>
      <c r="C170" s="100"/>
      <c r="D170" s="450" t="s">
        <v>85</v>
      </c>
      <c r="E170" s="102" t="e">
        <f>+Y170/#REF!</f>
        <v>#REF!</v>
      </c>
      <c r="F170" s="103" t="s">
        <v>463</v>
      </c>
      <c r="G170" s="451">
        <f>+G169</f>
        <v>0</v>
      </c>
      <c r="H170" s="451"/>
      <c r="I170" s="452">
        <v>0.08</v>
      </c>
      <c r="J170" s="453"/>
      <c r="K170" s="452"/>
      <c r="L170" s="452"/>
      <c r="M170" s="453"/>
      <c r="N170" s="453"/>
      <c r="O170" s="525"/>
      <c r="P170" s="525"/>
      <c r="Q170" s="525"/>
      <c r="R170" s="525"/>
      <c r="S170" s="525"/>
      <c r="T170" s="525"/>
      <c r="U170" s="525" t="e">
        <f>+U173+U174+#REF!+U175+U176</f>
        <v>#REF!</v>
      </c>
      <c r="V170" s="525" t="e">
        <f>+V173+V174+#REF!+V175+V176</f>
        <v>#REF!</v>
      </c>
      <c r="W170" s="525" t="e">
        <f>+W173+W174+#REF!+W175+W176</f>
        <v>#REF!</v>
      </c>
      <c r="X170" s="525"/>
      <c r="Y170" s="525" t="e">
        <f>+U170+V170+W170+#REF!</f>
        <v>#REF!</v>
      </c>
      <c r="Z170" s="1458"/>
      <c r="AA170" s="502"/>
      <c r="AB170" s="503"/>
      <c r="AC170" s="503"/>
      <c r="AD170" s="503"/>
      <c r="AE170" s="486"/>
      <c r="AF170" s="486"/>
      <c r="AG170" s="486"/>
      <c r="AH170" s="486"/>
      <c r="AI170" s="486"/>
      <c r="AJ170" s="486"/>
    </row>
    <row r="171" spans="1:36" s="1" customFormat="1" ht="15" hidden="1" customHeight="1" x14ac:dyDescent="0.2">
      <c r="A171" s="8" t="s">
        <v>94</v>
      </c>
      <c r="B171" s="1516" t="s">
        <v>37</v>
      </c>
      <c r="C171" s="1011"/>
      <c r="D171" s="454" t="s">
        <v>89</v>
      </c>
      <c r="E171" s="455" t="e">
        <f>+Y171/#REF!</f>
        <v>#REF!</v>
      </c>
      <c r="F171" s="456"/>
      <c r="G171" s="457"/>
      <c r="H171" s="457"/>
      <c r="I171" s="458"/>
      <c r="J171" s="636"/>
      <c r="K171" s="637"/>
      <c r="L171" s="637"/>
      <c r="M171" s="636"/>
      <c r="N171" s="636"/>
      <c r="O171" s="631">
        <f>SUBTOTAL(9,O172:O179)</f>
        <v>0</v>
      </c>
      <c r="P171" s="631">
        <f>SUBTOTAL(9,P172:P179)</f>
        <v>0</v>
      </c>
      <c r="Q171" s="631">
        <f>SUBTOTAL(9,Q172:Q179)</f>
        <v>0</v>
      </c>
      <c r="R171" s="631">
        <f>SUBTOTAL(9,R172:R179)</f>
        <v>0</v>
      </c>
      <c r="S171" s="539"/>
      <c r="T171" s="539">
        <f>SUBTOTAL(9,T172:T179)</f>
        <v>0</v>
      </c>
      <c r="U171" s="539">
        <v>75000000</v>
      </c>
      <c r="V171" s="539">
        <v>38030000</v>
      </c>
      <c r="W171" s="539">
        <v>48061000</v>
      </c>
      <c r="X171" s="539"/>
      <c r="Y171" s="539">
        <f>SUM(Y173)</f>
        <v>79983</v>
      </c>
      <c r="Z171" s="654"/>
      <c r="AA171" s="502"/>
      <c r="AB171" s="503"/>
      <c r="AC171" s="503"/>
      <c r="AD171" s="503"/>
      <c r="AE171" s="486"/>
      <c r="AF171" s="486"/>
      <c r="AG171" s="486"/>
      <c r="AH171" s="486"/>
      <c r="AI171" s="486"/>
      <c r="AJ171" s="486"/>
    </row>
    <row r="172" spans="1:36" s="1" customFormat="1" ht="114" hidden="1" customHeight="1" x14ac:dyDescent="0.2">
      <c r="A172" s="9"/>
      <c r="B172" s="1517"/>
      <c r="C172" s="1012"/>
      <c r="D172" s="815" t="s">
        <v>725</v>
      </c>
      <c r="E172" s="102"/>
      <c r="F172" s="103" t="s">
        <v>466</v>
      </c>
      <c r="G172" s="460">
        <v>0</v>
      </c>
      <c r="H172" s="904">
        <v>3</v>
      </c>
      <c r="I172" s="838">
        <v>0.5</v>
      </c>
      <c r="J172" s="758" t="s">
        <v>644</v>
      </c>
      <c r="K172" s="754"/>
      <c r="L172" s="754"/>
      <c r="M172" s="755"/>
      <c r="N172" s="756"/>
      <c r="O172" s="759"/>
      <c r="P172" s="760"/>
      <c r="Q172" s="760"/>
      <c r="R172" s="760" t="s">
        <v>887</v>
      </c>
      <c r="S172" s="760"/>
      <c r="T172" s="760"/>
      <c r="U172" s="761"/>
      <c r="V172" s="762"/>
      <c r="W172" s="762"/>
      <c r="X172" s="762"/>
      <c r="Y172" s="762">
        <f>SUM(O172:T172)</f>
        <v>0</v>
      </c>
      <c r="Z172" s="757"/>
      <c r="AA172" s="621"/>
      <c r="AB172" s="486"/>
      <c r="AC172" s="486"/>
      <c r="AD172" s="486"/>
      <c r="AE172" s="486"/>
      <c r="AF172" s="486"/>
      <c r="AG172" s="486"/>
      <c r="AH172" s="486"/>
      <c r="AI172" s="486"/>
      <c r="AJ172" s="486"/>
    </row>
    <row r="173" spans="1:36" s="1" customFormat="1" ht="33" hidden="1" customHeight="1" x14ac:dyDescent="0.2">
      <c r="A173" s="9"/>
      <c r="B173" s="1517"/>
      <c r="C173" s="1012"/>
      <c r="D173" s="815" t="s">
        <v>90</v>
      </c>
      <c r="E173" s="102" t="e">
        <f>+Y173/#REF!</f>
        <v>#REF!</v>
      </c>
      <c r="F173" s="103" t="s">
        <v>464</v>
      </c>
      <c r="G173" s="105">
        <v>3</v>
      </c>
      <c r="H173" s="635">
        <v>1</v>
      </c>
      <c r="I173" s="635">
        <v>3</v>
      </c>
      <c r="J173" s="1258" t="s">
        <v>601</v>
      </c>
      <c r="K173" s="704"/>
      <c r="L173" s="704"/>
      <c r="M173" s="705"/>
      <c r="N173" s="706"/>
      <c r="O173" s="1375"/>
      <c r="P173" s="1221"/>
      <c r="Q173" s="1499">
        <v>79983</v>
      </c>
      <c r="R173" s="1223"/>
      <c r="S173" s="1467"/>
      <c r="T173" s="1221"/>
      <c r="U173" s="1501"/>
      <c r="V173" s="1218">
        <v>2000000</v>
      </c>
      <c r="W173" s="1218">
        <v>2000000</v>
      </c>
      <c r="X173" s="973"/>
      <c r="Y173" s="1218">
        <f>SUM(O173:T179)</f>
        <v>79983</v>
      </c>
      <c r="Z173" s="1280" t="s">
        <v>881</v>
      </c>
      <c r="AA173" s="621"/>
      <c r="AB173" s="486"/>
      <c r="AC173" s="486"/>
      <c r="AD173" s="486"/>
      <c r="AE173" s="486"/>
      <c r="AF173" s="486"/>
      <c r="AG173" s="486"/>
      <c r="AH173" s="486"/>
      <c r="AI173" s="486"/>
      <c r="AJ173" s="486"/>
    </row>
    <row r="174" spans="1:36" s="1" customFormat="1" ht="28.5" hidden="1" customHeight="1" x14ac:dyDescent="0.2">
      <c r="A174" s="707"/>
      <c r="B174" s="1517"/>
      <c r="C174" s="1012"/>
      <c r="D174" s="832" t="s">
        <v>719</v>
      </c>
      <c r="E174" s="708" t="e">
        <f>+Y174/#REF!</f>
        <v>#REF!</v>
      </c>
      <c r="F174" s="709" t="s">
        <v>465</v>
      </c>
      <c r="G174" s="710">
        <v>0</v>
      </c>
      <c r="H174" s="905">
        <v>1</v>
      </c>
      <c r="I174" s="711">
        <v>1</v>
      </c>
      <c r="J174" s="1259"/>
      <c r="K174" s="712"/>
      <c r="L174" s="712"/>
      <c r="M174" s="602"/>
      <c r="N174" s="713"/>
      <c r="O174" s="1373"/>
      <c r="P174" s="1373"/>
      <c r="Q174" s="1500"/>
      <c r="R174" s="1374"/>
      <c r="S174" s="1468"/>
      <c r="T174" s="1373"/>
      <c r="U174" s="1542"/>
      <c r="V174" s="1219">
        <v>20000000</v>
      </c>
      <c r="W174" s="1219">
        <v>28000000</v>
      </c>
      <c r="X174" s="974"/>
      <c r="Y174" s="1219"/>
      <c r="Z174" s="1281"/>
      <c r="AA174" s="714"/>
      <c r="AB174" s="630"/>
      <c r="AC174" s="630"/>
      <c r="AD174" s="630"/>
      <c r="AE174" s="630"/>
      <c r="AF174" s="630"/>
      <c r="AG174" s="630"/>
      <c r="AH174" s="630"/>
      <c r="AI174" s="630"/>
      <c r="AJ174" s="630"/>
    </row>
    <row r="175" spans="1:36" s="1" customFormat="1" ht="33" hidden="1" customHeight="1" x14ac:dyDescent="0.2">
      <c r="A175" s="715"/>
      <c r="B175" s="1517"/>
      <c r="C175" s="1012"/>
      <c r="D175" s="833" t="s">
        <v>720</v>
      </c>
      <c r="E175" s="716" t="e">
        <f>+Y175/#REF!</f>
        <v>#REF!</v>
      </c>
      <c r="F175" s="717" t="s">
        <v>467</v>
      </c>
      <c r="G175" s="718">
        <v>1</v>
      </c>
      <c r="H175" s="906">
        <v>0</v>
      </c>
      <c r="I175" s="719">
        <v>1</v>
      </c>
      <c r="J175" s="1259"/>
      <c r="K175" s="720"/>
      <c r="L175" s="720"/>
      <c r="M175" s="603"/>
      <c r="N175" s="721"/>
      <c r="O175" s="1373"/>
      <c r="P175" s="1373"/>
      <c r="Q175" s="1500"/>
      <c r="R175" s="1374"/>
      <c r="S175" s="1468"/>
      <c r="T175" s="1373"/>
      <c r="U175" s="1542"/>
      <c r="V175" s="1219">
        <v>2000000</v>
      </c>
      <c r="W175" s="1219">
        <v>5000000</v>
      </c>
      <c r="X175" s="974"/>
      <c r="Y175" s="1219"/>
      <c r="Z175" s="1281"/>
      <c r="AA175" s="722"/>
      <c r="AB175" s="494"/>
      <c r="AC175" s="494"/>
      <c r="AD175" s="494"/>
      <c r="AE175" s="494"/>
      <c r="AF175" s="494"/>
      <c r="AG175" s="494"/>
      <c r="AH175" s="494"/>
      <c r="AI175" s="494"/>
      <c r="AJ175" s="494"/>
    </row>
    <row r="176" spans="1:36" s="1" customFormat="1" ht="33" hidden="1" customHeight="1" x14ac:dyDescent="0.2">
      <c r="A176" s="9"/>
      <c r="B176" s="1517"/>
      <c r="C176" s="1012"/>
      <c r="D176" s="815" t="s">
        <v>721</v>
      </c>
      <c r="E176" s="102" t="e">
        <f>+Y176/#REF!</f>
        <v>#REF!</v>
      </c>
      <c r="F176" s="103" t="s">
        <v>468</v>
      </c>
      <c r="G176" s="105">
        <v>0</v>
      </c>
      <c r="H176" s="635">
        <v>1</v>
      </c>
      <c r="I176" s="635">
        <v>1</v>
      </c>
      <c r="J176" s="1259"/>
      <c r="K176" s="105"/>
      <c r="L176" s="105"/>
      <c r="M176" s="523"/>
      <c r="N176" s="723"/>
      <c r="O176" s="1373"/>
      <c r="P176" s="1373"/>
      <c r="Q176" s="1500"/>
      <c r="R176" s="1374"/>
      <c r="S176" s="1468"/>
      <c r="T176" s="1373"/>
      <c r="U176" s="1542"/>
      <c r="V176" s="1219">
        <v>3000000</v>
      </c>
      <c r="W176" s="1219">
        <v>3000000</v>
      </c>
      <c r="X176" s="974"/>
      <c r="Y176" s="1219"/>
      <c r="Z176" s="1281"/>
      <c r="AA176" s="621"/>
      <c r="AB176" s="486"/>
      <c r="AC176" s="486"/>
      <c r="AD176" s="486"/>
      <c r="AE176" s="486"/>
      <c r="AF176" s="486"/>
      <c r="AG176" s="486"/>
      <c r="AH176" s="486"/>
      <c r="AI176" s="486"/>
      <c r="AJ176" s="486"/>
    </row>
    <row r="177" spans="1:36" s="1" customFormat="1" ht="33" hidden="1" customHeight="1" x14ac:dyDescent="0.2">
      <c r="A177" s="9"/>
      <c r="B177" s="1517"/>
      <c r="C177" s="1012"/>
      <c r="D177" s="815" t="s">
        <v>722</v>
      </c>
      <c r="E177" s="102" t="e">
        <f>+Y177/#REF!</f>
        <v>#REF!</v>
      </c>
      <c r="F177" s="103" t="s">
        <v>469</v>
      </c>
      <c r="G177" s="462">
        <v>1</v>
      </c>
      <c r="H177" s="907">
        <v>1</v>
      </c>
      <c r="I177" s="724">
        <v>1</v>
      </c>
      <c r="J177" s="1259"/>
      <c r="K177" s="463"/>
      <c r="L177" s="463"/>
      <c r="M177" s="464"/>
      <c r="N177" s="725"/>
      <c r="O177" s="1373"/>
      <c r="P177" s="1373"/>
      <c r="Q177" s="1500"/>
      <c r="R177" s="1374"/>
      <c r="S177" s="1468"/>
      <c r="T177" s="1373"/>
      <c r="U177" s="1542"/>
      <c r="V177" s="1219">
        <v>0</v>
      </c>
      <c r="W177" s="1219">
        <v>0</v>
      </c>
      <c r="X177" s="974"/>
      <c r="Y177" s="1219"/>
      <c r="Z177" s="1281"/>
      <c r="AA177" s="621"/>
      <c r="AB177" s="486"/>
      <c r="AC177" s="486"/>
      <c r="AD177" s="486"/>
      <c r="AE177" s="486"/>
      <c r="AF177" s="486"/>
      <c r="AG177" s="486"/>
      <c r="AH177" s="486"/>
      <c r="AI177" s="486"/>
      <c r="AJ177" s="486"/>
    </row>
    <row r="178" spans="1:36" s="1" customFormat="1" ht="33" hidden="1" customHeight="1" x14ac:dyDescent="0.2">
      <c r="A178" s="9"/>
      <c r="B178" s="1517"/>
      <c r="C178" s="1012"/>
      <c r="D178" s="815" t="s">
        <v>723</v>
      </c>
      <c r="E178" s="102" t="e">
        <f>+Y178/#REF!</f>
        <v>#REF!</v>
      </c>
      <c r="F178" s="103" t="s">
        <v>470</v>
      </c>
      <c r="G178" s="462">
        <v>1</v>
      </c>
      <c r="H178" s="907">
        <v>1</v>
      </c>
      <c r="I178" s="635">
        <v>1</v>
      </c>
      <c r="J178" s="1259"/>
      <c r="K178" s="105"/>
      <c r="L178" s="105"/>
      <c r="M178" s="523"/>
      <c r="N178" s="723"/>
      <c r="O178" s="1373"/>
      <c r="P178" s="1373"/>
      <c r="Q178" s="1500"/>
      <c r="R178" s="1374"/>
      <c r="S178" s="1468"/>
      <c r="T178" s="1373"/>
      <c r="U178" s="1542"/>
      <c r="V178" s="1219">
        <v>6030000</v>
      </c>
      <c r="W178" s="1219">
        <v>5061000</v>
      </c>
      <c r="X178" s="974"/>
      <c r="Y178" s="1219"/>
      <c r="Z178" s="1281"/>
      <c r="AA178" s="621"/>
      <c r="AB178" s="486"/>
      <c r="AC178" s="486"/>
      <c r="AD178" s="486"/>
      <c r="AE178" s="486"/>
      <c r="AF178" s="486"/>
      <c r="AG178" s="486"/>
      <c r="AH178" s="486"/>
      <c r="AI178" s="486"/>
      <c r="AJ178" s="486"/>
    </row>
    <row r="179" spans="1:36" s="1" customFormat="1" ht="33" hidden="1" customHeight="1" x14ac:dyDescent="0.2">
      <c r="A179" s="9"/>
      <c r="B179" s="1538"/>
      <c r="C179" s="1028"/>
      <c r="D179" s="815" t="s">
        <v>724</v>
      </c>
      <c r="E179" s="102" t="e">
        <f>+Y179/#REF!</f>
        <v>#REF!</v>
      </c>
      <c r="F179" s="103" t="s">
        <v>471</v>
      </c>
      <c r="G179" s="105">
        <v>1</v>
      </c>
      <c r="H179" s="635">
        <v>0</v>
      </c>
      <c r="I179" s="635">
        <v>1</v>
      </c>
      <c r="J179" s="1259"/>
      <c r="K179" s="105"/>
      <c r="L179" s="105"/>
      <c r="M179" s="523"/>
      <c r="N179" s="723"/>
      <c r="O179" s="1373"/>
      <c r="P179" s="1373"/>
      <c r="Q179" s="1500"/>
      <c r="R179" s="1374"/>
      <c r="S179" s="1468"/>
      <c r="T179" s="1373"/>
      <c r="U179" s="1502"/>
      <c r="V179" s="1220">
        <v>0</v>
      </c>
      <c r="W179" s="1220">
        <v>0</v>
      </c>
      <c r="X179" s="974"/>
      <c r="Y179" s="1219"/>
      <c r="Z179" s="1285"/>
      <c r="AA179" s="621"/>
      <c r="AB179" s="486"/>
      <c r="AC179" s="486"/>
      <c r="AD179" s="486"/>
      <c r="AE179" s="486"/>
      <c r="AF179" s="486"/>
      <c r="AG179" s="486"/>
      <c r="AH179" s="486"/>
      <c r="AI179" s="486"/>
      <c r="AJ179" s="486"/>
    </row>
    <row r="180" spans="1:36" s="1" customFormat="1" ht="15" hidden="1" customHeight="1" x14ac:dyDescent="0.2">
      <c r="A180" s="8" t="s">
        <v>94</v>
      </c>
      <c r="B180" s="1516" t="s">
        <v>37</v>
      </c>
      <c r="C180" s="1011"/>
      <c r="D180" s="454" t="s">
        <v>748</v>
      </c>
      <c r="E180" s="455" t="e">
        <f>+Y180/#REF!</f>
        <v>#REF!</v>
      </c>
      <c r="F180" s="456"/>
      <c r="G180" s="819"/>
      <c r="H180" s="820"/>
      <c r="I180" s="820"/>
      <c r="J180" s="820"/>
      <c r="K180" s="820"/>
      <c r="L180" s="820"/>
      <c r="M180" s="820"/>
      <c r="N180" s="820"/>
      <c r="O180" s="896">
        <f>SUBTOTAL(9,O181)</f>
        <v>0</v>
      </c>
      <c r="P180" s="896">
        <f>SUBTOTAL(9,P181)</f>
        <v>0</v>
      </c>
      <c r="Q180" s="897">
        <f>SUBTOTAL(9,Q181)</f>
        <v>0</v>
      </c>
      <c r="R180" s="897">
        <f>SUBTOTAL(9,R181)</f>
        <v>0</v>
      </c>
      <c r="S180" s="1468"/>
      <c r="T180" s="898">
        <f>SUBTOTAL(9,T181)</f>
        <v>0</v>
      </c>
      <c r="U180" s="539">
        <v>75000000</v>
      </c>
      <c r="V180" s="539">
        <v>38030000</v>
      </c>
      <c r="W180" s="539">
        <v>48061000</v>
      </c>
      <c r="X180" s="1100"/>
      <c r="Y180" s="821" t="e">
        <f>SUM(Y181:Y187)</f>
        <v>#REF!</v>
      </c>
      <c r="Z180" s="821"/>
      <c r="AA180" s="502"/>
      <c r="AB180" s="503"/>
      <c r="AC180" s="503"/>
      <c r="AD180" s="503"/>
      <c r="AE180" s="486"/>
      <c r="AF180" s="486"/>
      <c r="AG180" s="486"/>
      <c r="AH180" s="486"/>
      <c r="AI180" s="486"/>
      <c r="AJ180" s="486"/>
    </row>
    <row r="181" spans="1:36" s="1" customFormat="1" ht="57" hidden="1" customHeight="1" x14ac:dyDescent="0.2">
      <c r="A181" s="9"/>
      <c r="B181" s="1517"/>
      <c r="C181" s="1012"/>
      <c r="D181" s="101" t="s">
        <v>749</v>
      </c>
      <c r="E181" s="728"/>
      <c r="F181" s="103" t="s">
        <v>872</v>
      </c>
      <c r="G181" s="786">
        <v>0</v>
      </c>
      <c r="H181" s="904">
        <v>1</v>
      </c>
      <c r="I181" s="635">
        <v>1</v>
      </c>
      <c r="J181" s="1260" t="s">
        <v>748</v>
      </c>
      <c r="K181" s="787"/>
      <c r="L181" s="787"/>
      <c r="M181" s="788"/>
      <c r="N181" s="789"/>
      <c r="O181" s="1221"/>
      <c r="P181" s="1221"/>
      <c r="Q181" s="1500">
        <v>14366</v>
      </c>
      <c r="R181" s="1223"/>
      <c r="S181" s="1468"/>
      <c r="T181" s="1221"/>
      <c r="U181" s="726"/>
      <c r="V181" s="727"/>
      <c r="W181" s="727"/>
      <c r="X181" s="1101"/>
      <c r="Y181" s="1218" t="e">
        <f>+O181+P181+Q181+R181+#REF!+#REF!+#REF!</f>
        <v>#REF!</v>
      </c>
      <c r="Z181" s="1462" t="s">
        <v>881</v>
      </c>
      <c r="AA181" s="621"/>
      <c r="AB181" s="486"/>
      <c r="AC181" s="486"/>
      <c r="AD181" s="486"/>
      <c r="AE181" s="486"/>
      <c r="AF181" s="486"/>
      <c r="AG181" s="486"/>
      <c r="AH181" s="486"/>
      <c r="AI181" s="486"/>
      <c r="AJ181" s="486"/>
    </row>
    <row r="182" spans="1:36" s="1" customFormat="1" ht="42.75" hidden="1" customHeight="1" x14ac:dyDescent="0.2">
      <c r="A182" s="9"/>
      <c r="B182" s="1517"/>
      <c r="C182" s="1012"/>
      <c r="D182" s="101" t="s">
        <v>750</v>
      </c>
      <c r="E182" s="728"/>
      <c r="F182" s="103" t="s">
        <v>230</v>
      </c>
      <c r="G182" s="786">
        <v>0</v>
      </c>
      <c r="H182" s="904">
        <v>1</v>
      </c>
      <c r="I182" s="635">
        <v>1</v>
      </c>
      <c r="J182" s="1260"/>
      <c r="K182" s="787"/>
      <c r="L182" s="787"/>
      <c r="M182" s="788"/>
      <c r="N182" s="789"/>
      <c r="O182" s="1373"/>
      <c r="P182" s="1373"/>
      <c r="Q182" s="1500"/>
      <c r="R182" s="1374"/>
      <c r="S182" s="1468"/>
      <c r="T182" s="1373"/>
      <c r="U182" s="726"/>
      <c r="V182" s="727"/>
      <c r="W182" s="727"/>
      <c r="X182" s="1102"/>
      <c r="Y182" s="1219"/>
      <c r="Z182" s="1463"/>
      <c r="AA182" s="621"/>
      <c r="AB182" s="486"/>
      <c r="AC182" s="486"/>
      <c r="AD182" s="486"/>
      <c r="AE182" s="486"/>
      <c r="AF182" s="486"/>
      <c r="AG182" s="486"/>
      <c r="AH182" s="486"/>
      <c r="AI182" s="486"/>
      <c r="AJ182" s="486"/>
    </row>
    <row r="183" spans="1:36" s="1" customFormat="1" ht="85.5" hidden="1" customHeight="1" x14ac:dyDescent="0.2">
      <c r="A183" s="9"/>
      <c r="B183" s="1538"/>
      <c r="C183" s="1028"/>
      <c r="D183" s="101" t="s">
        <v>751</v>
      </c>
      <c r="E183" s="728"/>
      <c r="F183" s="103" t="s">
        <v>873</v>
      </c>
      <c r="G183" s="786">
        <v>0</v>
      </c>
      <c r="H183" s="929">
        <v>0.05</v>
      </c>
      <c r="I183" s="839">
        <v>0.1</v>
      </c>
      <c r="J183" s="1260"/>
      <c r="K183" s="787"/>
      <c r="L183" s="787"/>
      <c r="M183" s="788"/>
      <c r="N183" s="789"/>
      <c r="O183" s="1222"/>
      <c r="P183" s="1222"/>
      <c r="Q183" s="1500"/>
      <c r="R183" s="1224"/>
      <c r="S183" s="1468"/>
      <c r="T183" s="1222"/>
      <c r="U183" s="726"/>
      <c r="V183" s="727"/>
      <c r="W183" s="727"/>
      <c r="X183" s="1103"/>
      <c r="Y183" s="1220"/>
      <c r="Z183" s="1464"/>
      <c r="AA183" s="621"/>
      <c r="AB183" s="486"/>
      <c r="AC183" s="486"/>
      <c r="AD183" s="486"/>
      <c r="AE183" s="486"/>
      <c r="AF183" s="486"/>
      <c r="AG183" s="486"/>
      <c r="AH183" s="486"/>
      <c r="AI183" s="486"/>
      <c r="AJ183" s="486"/>
    </row>
    <row r="184" spans="1:36" s="1" customFormat="1" ht="45" hidden="1" x14ac:dyDescent="0.25">
      <c r="A184" s="6" t="s">
        <v>95</v>
      </c>
      <c r="B184" s="443" t="s">
        <v>33</v>
      </c>
      <c r="C184" s="443"/>
      <c r="D184" s="465" t="s">
        <v>91</v>
      </c>
      <c r="E184" s="445" t="e">
        <f>+Y184/#REF!</f>
        <v>#REF!</v>
      </c>
      <c r="F184" s="446"/>
      <c r="G184" s="447"/>
      <c r="H184" s="908"/>
      <c r="I184" s="633"/>
      <c r="J184" s="633"/>
      <c r="K184" s="749"/>
      <c r="L184" s="749"/>
      <c r="M184" s="750"/>
      <c r="N184" s="751"/>
      <c r="O184" s="633"/>
      <c r="P184" s="633"/>
      <c r="Q184" s="633"/>
      <c r="R184" s="633"/>
      <c r="S184" s="1468"/>
      <c r="T184" s="633"/>
      <c r="U184" s="726">
        <v>28391990</v>
      </c>
      <c r="V184" s="727">
        <v>3000000</v>
      </c>
      <c r="W184" s="727">
        <v>15000000</v>
      </c>
      <c r="X184" s="1104"/>
      <c r="Y184" s="633" t="e">
        <f>+Y185</f>
        <v>#REF!</v>
      </c>
      <c r="Z184" s="653"/>
      <c r="AA184" s="502"/>
      <c r="AB184" s="503"/>
      <c r="AC184" s="503"/>
      <c r="AD184" s="503"/>
      <c r="AE184" s="486"/>
      <c r="AF184" s="486"/>
      <c r="AG184" s="486"/>
      <c r="AH184" s="486"/>
      <c r="AI184" s="486"/>
      <c r="AJ184" s="486"/>
    </row>
    <row r="185" spans="1:36" s="1" customFormat="1" ht="15" hidden="1" customHeight="1" x14ac:dyDescent="0.2">
      <c r="A185" s="8" t="s">
        <v>93</v>
      </c>
      <c r="B185" s="1516" t="s">
        <v>37</v>
      </c>
      <c r="C185" s="1011"/>
      <c r="D185" s="454" t="s">
        <v>96</v>
      </c>
      <c r="E185" s="455" t="e">
        <f>+Y185/#REF!</f>
        <v>#REF!</v>
      </c>
      <c r="F185" s="456"/>
      <c r="G185" s="457"/>
      <c r="H185" s="909"/>
      <c r="I185" s="634"/>
      <c r="J185" s="634"/>
      <c r="K185" s="749"/>
      <c r="L185" s="749"/>
      <c r="M185" s="750"/>
      <c r="N185" s="751"/>
      <c r="O185" s="894">
        <f>SUBTOTAL(9,O186)</f>
        <v>0</v>
      </c>
      <c r="P185" s="894">
        <f>SUBTOTAL(9,P186)</f>
        <v>0</v>
      </c>
      <c r="Q185" s="895">
        <f>SUBTOTAL(9,Q186)</f>
        <v>0</v>
      </c>
      <c r="R185" s="894">
        <f>SUBTOTAL(9,R186)</f>
        <v>0</v>
      </c>
      <c r="S185" s="1468"/>
      <c r="T185" s="894">
        <f>SUBTOTAL(9,T186)</f>
        <v>0</v>
      </c>
      <c r="U185" s="726">
        <v>28391990</v>
      </c>
      <c r="V185" s="727">
        <v>3000000</v>
      </c>
      <c r="W185" s="727">
        <v>15000000</v>
      </c>
      <c r="X185" s="1104"/>
      <c r="Y185" s="634" t="e">
        <f>+Y186</f>
        <v>#REF!</v>
      </c>
      <c r="Z185" s="654"/>
      <c r="AA185" s="502"/>
      <c r="AB185" s="503"/>
      <c r="AC185" s="503"/>
      <c r="AD185" s="503"/>
      <c r="AE185" s="486"/>
      <c r="AF185" s="486"/>
      <c r="AG185" s="486"/>
      <c r="AH185" s="486"/>
      <c r="AI185" s="486"/>
      <c r="AJ185" s="486"/>
    </row>
    <row r="186" spans="1:36" s="1" customFormat="1" ht="30" hidden="1" customHeight="1" x14ac:dyDescent="0.2">
      <c r="A186" s="9"/>
      <c r="B186" s="1517"/>
      <c r="C186" s="1012"/>
      <c r="D186" s="815" t="s">
        <v>726</v>
      </c>
      <c r="E186" s="102" t="e">
        <f>+Y186/#REF!</f>
        <v>#REF!</v>
      </c>
      <c r="F186" s="103" t="s">
        <v>225</v>
      </c>
      <c r="G186" s="462">
        <v>0</v>
      </c>
      <c r="H186" s="635">
        <v>1</v>
      </c>
      <c r="I186" s="635">
        <v>1</v>
      </c>
      <c r="J186" s="1259" t="s">
        <v>601</v>
      </c>
      <c r="K186" s="1292"/>
      <c r="L186" s="1292"/>
      <c r="M186" s="1292"/>
      <c r="N186" s="1315"/>
      <c r="O186" s="1221"/>
      <c r="P186" s="1221"/>
      <c r="Q186" s="1500">
        <v>69986</v>
      </c>
      <c r="R186" s="1223"/>
      <c r="S186" s="1468"/>
      <c r="T186" s="1221"/>
      <c r="U186" s="1501">
        <v>18391990</v>
      </c>
      <c r="V186" s="1218">
        <v>2000000</v>
      </c>
      <c r="W186" s="1218">
        <v>10000000</v>
      </c>
      <c r="X186" s="973"/>
      <c r="Y186" s="1218" t="e">
        <f>+T186+#REF!+#REF!+R186+Q186+P186+O186</f>
        <v>#REF!</v>
      </c>
      <c r="Z186" s="1280" t="s">
        <v>881</v>
      </c>
      <c r="AA186" s="621"/>
      <c r="AB186" s="486"/>
      <c r="AC186" s="486"/>
      <c r="AD186" s="486"/>
      <c r="AE186" s="486"/>
      <c r="AF186" s="486"/>
      <c r="AG186" s="486"/>
      <c r="AH186" s="486"/>
      <c r="AI186" s="486"/>
      <c r="AJ186" s="486"/>
    </row>
    <row r="187" spans="1:36" s="1" customFormat="1" ht="28.5" hidden="1" customHeight="1" x14ac:dyDescent="0.2">
      <c r="A187" s="9"/>
      <c r="B187" s="1538"/>
      <c r="C187" s="1028"/>
      <c r="D187" s="815" t="s">
        <v>727</v>
      </c>
      <c r="E187" s="102" t="e">
        <f>+Y187/#REF!</f>
        <v>#REF!</v>
      </c>
      <c r="F187" s="103" t="s">
        <v>226</v>
      </c>
      <c r="G187" s="462">
        <v>0</v>
      </c>
      <c r="H187" s="635">
        <v>1</v>
      </c>
      <c r="I187" s="635">
        <v>1</v>
      </c>
      <c r="J187" s="1273"/>
      <c r="K187" s="1314"/>
      <c r="L187" s="1314"/>
      <c r="M187" s="1314"/>
      <c r="N187" s="1316"/>
      <c r="O187" s="1317"/>
      <c r="P187" s="1222"/>
      <c r="Q187" s="1503"/>
      <c r="R187" s="1224"/>
      <c r="S187" s="1469"/>
      <c r="T187" s="1222"/>
      <c r="U187" s="1502">
        <v>10000000</v>
      </c>
      <c r="V187" s="1220">
        <v>1000000</v>
      </c>
      <c r="W187" s="1220">
        <v>5000000</v>
      </c>
      <c r="X187" s="976"/>
      <c r="Y187" s="1220"/>
      <c r="Z187" s="1285"/>
      <c r="AA187" s="621"/>
      <c r="AB187" s="486"/>
      <c r="AC187" s="486"/>
      <c r="AD187" s="486"/>
      <c r="AE187" s="486"/>
      <c r="AF187" s="486"/>
      <c r="AG187" s="486"/>
      <c r="AH187" s="486"/>
      <c r="AI187" s="486"/>
      <c r="AJ187" s="486"/>
    </row>
    <row r="188" spans="1:36" s="1" customFormat="1" ht="45" hidden="1" x14ac:dyDescent="0.2">
      <c r="A188" s="7" t="s">
        <v>98</v>
      </c>
      <c r="B188" s="443" t="s">
        <v>33</v>
      </c>
      <c r="C188" s="443"/>
      <c r="D188" s="468" t="s">
        <v>97</v>
      </c>
      <c r="E188" s="445" t="e">
        <f>+Y188/#REF!</f>
        <v>#REF!</v>
      </c>
      <c r="F188" s="446"/>
      <c r="G188" s="447"/>
      <c r="H188" s="447"/>
      <c r="I188" s="448"/>
      <c r="J188" s="638"/>
      <c r="K188" s="639"/>
      <c r="L188" s="639"/>
      <c r="M188" s="638"/>
      <c r="N188" s="638"/>
      <c r="O188" s="632"/>
      <c r="P188" s="538"/>
      <c r="Q188" s="632"/>
      <c r="R188" s="538"/>
      <c r="S188" s="538"/>
      <c r="T188" s="538"/>
      <c r="U188" s="538">
        <v>20000000</v>
      </c>
      <c r="V188" s="538">
        <v>4000000</v>
      </c>
      <c r="W188" s="538">
        <v>16000000</v>
      </c>
      <c r="X188" s="538"/>
      <c r="Y188" s="538">
        <f>+Y190</f>
        <v>0</v>
      </c>
      <c r="Z188" s="653"/>
      <c r="AA188" s="502"/>
      <c r="AB188" s="503"/>
      <c r="AC188" s="503"/>
      <c r="AD188" s="503"/>
      <c r="AE188" s="486"/>
      <c r="AF188" s="486"/>
      <c r="AG188" s="486"/>
      <c r="AH188" s="486"/>
      <c r="AI188" s="486"/>
      <c r="AJ188" s="486"/>
    </row>
    <row r="189" spans="1:36" s="1" customFormat="1" ht="33" hidden="1" customHeight="1" x14ac:dyDescent="0.2">
      <c r="A189" s="9"/>
      <c r="B189" s="100" t="s">
        <v>108</v>
      </c>
      <c r="C189" s="100"/>
      <c r="D189" s="101" t="s">
        <v>218</v>
      </c>
      <c r="E189" s="102" t="e">
        <f>+Y189/#REF!</f>
        <v>#REF!</v>
      </c>
      <c r="F189" s="103" t="s">
        <v>472</v>
      </c>
      <c r="G189" s="451">
        <v>0</v>
      </c>
      <c r="H189" s="451"/>
      <c r="I189" s="452">
        <v>0.05</v>
      </c>
      <c r="J189" s="1268"/>
      <c r="K189" s="1269"/>
      <c r="L189" s="1269"/>
      <c r="M189" s="1269"/>
      <c r="N189" s="1269"/>
      <c r="O189" s="1269"/>
      <c r="P189" s="1269"/>
      <c r="Q189" s="1269"/>
      <c r="R189" s="1269"/>
      <c r="S189" s="1269"/>
      <c r="T189" s="1270"/>
      <c r="U189" s="525">
        <f>SUM(U191:U195)</f>
        <v>0</v>
      </c>
      <c r="V189" s="525">
        <f>SUM(V191:V195)</f>
        <v>0</v>
      </c>
      <c r="W189" s="525">
        <f>SUM(W191:W195)</f>
        <v>0</v>
      </c>
      <c r="X189" s="525"/>
      <c r="Y189" s="525" t="e">
        <f>+U189+V189+W189+#REF!</f>
        <v>#REF!</v>
      </c>
      <c r="Z189" s="604" t="s">
        <v>378</v>
      </c>
      <c r="AA189" s="502"/>
      <c r="AB189" s="503"/>
      <c r="AC189" s="503"/>
      <c r="AD189" s="503"/>
      <c r="AE189" s="486"/>
      <c r="AF189" s="486"/>
      <c r="AG189" s="486"/>
      <c r="AH189" s="486"/>
      <c r="AI189" s="486"/>
      <c r="AJ189" s="486"/>
    </row>
    <row r="190" spans="1:36" s="1" customFormat="1" ht="28.5" hidden="1" customHeight="1" x14ac:dyDescent="0.2">
      <c r="A190" s="8" t="s">
        <v>99</v>
      </c>
      <c r="B190" s="1516" t="s">
        <v>37</v>
      </c>
      <c r="C190" s="1011"/>
      <c r="D190" s="454" t="s">
        <v>100</v>
      </c>
      <c r="E190" s="455" t="e">
        <f>+Y190/#REF!</f>
        <v>#REF!</v>
      </c>
      <c r="F190" s="456"/>
      <c r="G190" s="457"/>
      <c r="H190" s="457"/>
      <c r="I190" s="458"/>
      <c r="J190" s="459"/>
      <c r="K190" s="458"/>
      <c r="L190" s="458"/>
      <c r="M190" s="459"/>
      <c r="N190" s="459"/>
      <c r="O190" s="539">
        <f>SUBTOTAL(9,O191)</f>
        <v>0</v>
      </c>
      <c r="P190" s="539">
        <f t="shared" ref="P190:T190" si="0">SUBTOTAL(9,P191)</f>
        <v>0</v>
      </c>
      <c r="Q190" s="539">
        <f t="shared" si="0"/>
        <v>0</v>
      </c>
      <c r="R190" s="539">
        <f t="shared" si="0"/>
        <v>0</v>
      </c>
      <c r="S190" s="539">
        <f t="shared" si="0"/>
        <v>0</v>
      </c>
      <c r="T190" s="539">
        <f t="shared" si="0"/>
        <v>0</v>
      </c>
      <c r="U190" s="539">
        <v>20000000</v>
      </c>
      <c r="V190" s="539">
        <v>4000000</v>
      </c>
      <c r="W190" s="539">
        <v>16000000</v>
      </c>
      <c r="X190" s="539"/>
      <c r="Y190" s="539">
        <f>SUM(Y191)</f>
        <v>0</v>
      </c>
      <c r="Z190" s="654"/>
      <c r="AA190" s="502"/>
      <c r="AB190" s="503"/>
      <c r="AC190" s="503"/>
      <c r="AD190" s="503"/>
      <c r="AE190" s="486"/>
      <c r="AF190" s="486"/>
      <c r="AG190" s="486"/>
      <c r="AH190" s="486"/>
      <c r="AI190" s="486"/>
      <c r="AJ190" s="486"/>
    </row>
    <row r="191" spans="1:36" s="1" customFormat="1" ht="27.75" hidden="1" customHeight="1" x14ac:dyDescent="0.2">
      <c r="A191" s="9"/>
      <c r="B191" s="1517"/>
      <c r="C191" s="1012"/>
      <c r="D191" s="815" t="s">
        <v>728</v>
      </c>
      <c r="E191" s="102" t="e">
        <f>+Y191/#REF!</f>
        <v>#REF!</v>
      </c>
      <c r="F191" s="103" t="s">
        <v>227</v>
      </c>
      <c r="G191" s="469">
        <v>0</v>
      </c>
      <c r="H191" s="469">
        <v>1</v>
      </c>
      <c r="I191" s="464">
        <v>0</v>
      </c>
      <c r="J191" s="1196" t="s">
        <v>541</v>
      </c>
      <c r="K191" s="1196" t="s">
        <v>547</v>
      </c>
      <c r="L191" s="480" t="s">
        <v>544</v>
      </c>
      <c r="M191" s="523">
        <v>1</v>
      </c>
      <c r="N191" s="523">
        <v>1</v>
      </c>
      <c r="O191" s="1218"/>
      <c r="P191" s="1218"/>
      <c r="Q191" s="1218"/>
      <c r="R191" s="1218"/>
      <c r="S191" s="1218"/>
      <c r="T191" s="1218"/>
      <c r="U191" s="1218"/>
      <c r="V191" s="1218"/>
      <c r="W191" s="1218"/>
      <c r="X191" s="973"/>
      <c r="Y191" s="1218">
        <f>SUM(O191:T195)</f>
        <v>0</v>
      </c>
      <c r="Z191" s="1280" t="s">
        <v>881</v>
      </c>
      <c r="AA191" s="621"/>
      <c r="AB191" s="486"/>
      <c r="AC191" s="486"/>
      <c r="AD191" s="486"/>
      <c r="AE191" s="486"/>
      <c r="AF191" s="486"/>
      <c r="AG191" s="486"/>
      <c r="AH191" s="486"/>
      <c r="AI191" s="486"/>
      <c r="AJ191" s="486"/>
    </row>
    <row r="192" spans="1:36" s="1" customFormat="1" ht="27" hidden="1" customHeight="1" x14ac:dyDescent="0.2">
      <c r="A192" s="9"/>
      <c r="B192" s="1517"/>
      <c r="C192" s="1012"/>
      <c r="D192" s="815" t="s">
        <v>729</v>
      </c>
      <c r="E192" s="102" t="e">
        <f>+Y192/#REF!</f>
        <v>#REF!</v>
      </c>
      <c r="F192" s="103" t="s">
        <v>228</v>
      </c>
      <c r="G192" s="612">
        <v>0</v>
      </c>
      <c r="H192" s="612">
        <v>1</v>
      </c>
      <c r="I192" s="523">
        <v>0</v>
      </c>
      <c r="J192" s="1197"/>
      <c r="K192" s="1197"/>
      <c r="L192" s="480" t="s">
        <v>543</v>
      </c>
      <c r="M192" s="523">
        <v>0</v>
      </c>
      <c r="N192" s="523">
        <v>1</v>
      </c>
      <c r="O192" s="1219"/>
      <c r="P192" s="1219"/>
      <c r="Q192" s="1219"/>
      <c r="R192" s="1219"/>
      <c r="S192" s="1219"/>
      <c r="T192" s="1219"/>
      <c r="U192" s="1219"/>
      <c r="V192" s="1219"/>
      <c r="W192" s="1219"/>
      <c r="X192" s="974"/>
      <c r="Y192" s="1219"/>
      <c r="Z192" s="1281"/>
      <c r="AA192" s="621"/>
      <c r="AB192" s="486"/>
      <c r="AC192" s="486"/>
      <c r="AD192" s="486"/>
      <c r="AE192" s="486"/>
      <c r="AF192" s="486"/>
      <c r="AG192" s="486"/>
      <c r="AH192" s="486"/>
      <c r="AI192" s="486"/>
      <c r="AJ192" s="486"/>
    </row>
    <row r="193" spans="1:36" s="1" customFormat="1" ht="31.5" hidden="1" customHeight="1" x14ac:dyDescent="0.2">
      <c r="A193" s="9"/>
      <c r="B193" s="1517"/>
      <c r="C193" s="1012"/>
      <c r="D193" s="815" t="s">
        <v>730</v>
      </c>
      <c r="E193" s="102" t="e">
        <f>+Y193/#REF!</f>
        <v>#REF!</v>
      </c>
      <c r="F193" s="103" t="s">
        <v>473</v>
      </c>
      <c r="G193" s="612">
        <v>0</v>
      </c>
      <c r="H193" s="612">
        <v>1</v>
      </c>
      <c r="I193" s="523">
        <v>1</v>
      </c>
      <c r="J193" s="1197"/>
      <c r="K193" s="1197"/>
      <c r="L193" s="480" t="s">
        <v>545</v>
      </c>
      <c r="M193" s="523">
        <v>0</v>
      </c>
      <c r="N193" s="523">
        <v>1</v>
      </c>
      <c r="O193" s="1219"/>
      <c r="P193" s="1219"/>
      <c r="Q193" s="1219"/>
      <c r="R193" s="1219"/>
      <c r="S193" s="1219"/>
      <c r="T193" s="1219"/>
      <c r="U193" s="1219"/>
      <c r="V193" s="1219"/>
      <c r="W193" s="1219"/>
      <c r="X193" s="974"/>
      <c r="Y193" s="1219"/>
      <c r="Z193" s="1281"/>
      <c r="AA193" s="621"/>
      <c r="AB193" s="486"/>
      <c r="AC193" s="486"/>
      <c r="AD193" s="486"/>
      <c r="AE193" s="486"/>
      <c r="AF193" s="486"/>
      <c r="AG193" s="486"/>
      <c r="AH193" s="486"/>
      <c r="AI193" s="486"/>
      <c r="AJ193" s="486"/>
    </row>
    <row r="194" spans="1:36" s="1" customFormat="1" ht="34.5" hidden="1" customHeight="1" x14ac:dyDescent="0.2">
      <c r="A194" s="9"/>
      <c r="B194" s="1517"/>
      <c r="C194" s="1012"/>
      <c r="D194" s="815" t="s">
        <v>474</v>
      </c>
      <c r="E194" s="102" t="e">
        <f>+Y194/#REF!</f>
        <v>#REF!</v>
      </c>
      <c r="F194" s="781" t="s">
        <v>229</v>
      </c>
      <c r="G194" s="782">
        <v>0</v>
      </c>
      <c r="H194" s="876">
        <v>1</v>
      </c>
      <c r="I194" s="783">
        <v>1</v>
      </c>
      <c r="J194" s="1197"/>
      <c r="K194" s="1197"/>
      <c r="L194" s="480" t="s">
        <v>542</v>
      </c>
      <c r="M194" s="523">
        <v>0</v>
      </c>
      <c r="N194" s="523">
        <v>1</v>
      </c>
      <c r="O194" s="1219"/>
      <c r="P194" s="1219"/>
      <c r="Q194" s="1219"/>
      <c r="R194" s="1219"/>
      <c r="S194" s="1219"/>
      <c r="T194" s="1219"/>
      <c r="U194" s="1219"/>
      <c r="V194" s="1219"/>
      <c r="W194" s="1219"/>
      <c r="X194" s="974"/>
      <c r="Y194" s="1219"/>
      <c r="Z194" s="1281"/>
      <c r="AA194" s="621"/>
      <c r="AB194" s="486"/>
      <c r="AC194" s="486"/>
      <c r="AD194" s="486"/>
      <c r="AE194" s="486"/>
      <c r="AF194" s="486"/>
      <c r="AG194" s="486"/>
      <c r="AH194" s="486"/>
      <c r="AI194" s="486"/>
      <c r="AJ194" s="486"/>
    </row>
    <row r="195" spans="1:36" s="1" customFormat="1" ht="45" hidden="1" customHeight="1" x14ac:dyDescent="0.2">
      <c r="A195" s="9"/>
      <c r="B195" s="1538"/>
      <c r="C195" s="1028"/>
      <c r="D195" s="815" t="s">
        <v>731</v>
      </c>
      <c r="E195" s="102" t="e">
        <f>+Y195/#REF!</f>
        <v>#REF!</v>
      </c>
      <c r="F195" s="103" t="s">
        <v>475</v>
      </c>
      <c r="G195" s="523">
        <v>0</v>
      </c>
      <c r="H195" s="877">
        <v>1</v>
      </c>
      <c r="I195" s="523">
        <v>1</v>
      </c>
      <c r="J195" s="1198"/>
      <c r="K195" s="1198"/>
      <c r="L195" s="480" t="s">
        <v>546</v>
      </c>
      <c r="M195" s="523">
        <v>0</v>
      </c>
      <c r="N195" s="523">
        <v>1</v>
      </c>
      <c r="O195" s="1220"/>
      <c r="P195" s="1220"/>
      <c r="Q195" s="1220"/>
      <c r="R195" s="1220"/>
      <c r="S195" s="1220"/>
      <c r="T195" s="1220"/>
      <c r="U195" s="1220"/>
      <c r="V195" s="1220"/>
      <c r="W195" s="1220"/>
      <c r="X195" s="976"/>
      <c r="Y195" s="1220"/>
      <c r="Z195" s="1285"/>
      <c r="AA195" s="621"/>
      <c r="AB195" s="486"/>
      <c r="AC195" s="486"/>
      <c r="AD195" s="486"/>
      <c r="AE195" s="486"/>
      <c r="AF195" s="486"/>
      <c r="AG195" s="486"/>
      <c r="AH195" s="486"/>
      <c r="AI195" s="486"/>
      <c r="AJ195" s="486"/>
    </row>
    <row r="196" spans="1:36" s="1" customFormat="1" ht="45" hidden="1" x14ac:dyDescent="0.25">
      <c r="A196" s="7" t="s">
        <v>101</v>
      </c>
      <c r="B196" s="443" t="s">
        <v>33</v>
      </c>
      <c r="C196" s="443"/>
      <c r="D196" s="465" t="s">
        <v>102</v>
      </c>
      <c r="E196" s="445" t="e">
        <f>+Y196/#REF!</f>
        <v>#REF!</v>
      </c>
      <c r="F196" s="446"/>
      <c r="G196" s="447"/>
      <c r="H196" s="447"/>
      <c r="I196" s="448"/>
      <c r="J196" s="449"/>
      <c r="K196" s="448"/>
      <c r="L196" s="448"/>
      <c r="M196" s="449"/>
      <c r="N196" s="449"/>
      <c r="O196" s="538"/>
      <c r="P196" s="538"/>
      <c r="Q196" s="538"/>
      <c r="R196" s="538"/>
      <c r="S196" s="538"/>
      <c r="T196" s="538"/>
      <c r="U196" s="538">
        <v>452600000</v>
      </c>
      <c r="V196" s="538">
        <v>473235000</v>
      </c>
      <c r="W196" s="538">
        <v>497125000</v>
      </c>
      <c r="X196" s="538"/>
      <c r="Y196" s="538" t="e">
        <f>+Y198</f>
        <v>#REF!</v>
      </c>
      <c r="Z196" s="653"/>
      <c r="AA196" s="502"/>
      <c r="AB196" s="503"/>
      <c r="AC196" s="503"/>
      <c r="AD196" s="503"/>
      <c r="AE196" s="486"/>
      <c r="AF196" s="486"/>
      <c r="AG196" s="486"/>
      <c r="AH196" s="486"/>
      <c r="AI196" s="486"/>
      <c r="AJ196" s="486"/>
    </row>
    <row r="197" spans="1:36" s="1" customFormat="1" ht="46.5" hidden="1" customHeight="1" x14ac:dyDescent="0.2">
      <c r="A197" s="9"/>
      <c r="B197" s="100" t="s">
        <v>113</v>
      </c>
      <c r="C197" s="100"/>
      <c r="D197" s="101" t="s">
        <v>103</v>
      </c>
      <c r="E197" s="102" t="e">
        <f>+Y197/#REF!</f>
        <v>#REF!</v>
      </c>
      <c r="F197" s="103" t="s">
        <v>476</v>
      </c>
      <c r="G197" s="104">
        <v>2467</v>
      </c>
      <c r="H197" s="104"/>
      <c r="I197" s="452">
        <v>0.1</v>
      </c>
      <c r="J197" s="453"/>
      <c r="K197" s="452"/>
      <c r="L197" s="452"/>
      <c r="M197" s="453"/>
      <c r="N197" s="453"/>
      <c r="O197" s="525"/>
      <c r="P197" s="525"/>
      <c r="Q197" s="525"/>
      <c r="R197" s="525"/>
      <c r="S197" s="525"/>
      <c r="T197" s="525"/>
      <c r="U197" s="525">
        <f>SUM(U199:U203)</f>
        <v>0</v>
      </c>
      <c r="V197" s="525">
        <f>SUM(V199:V203)</f>
        <v>473235000</v>
      </c>
      <c r="W197" s="525">
        <f>SUM(W199:W203)</f>
        <v>497125000</v>
      </c>
      <c r="X197" s="525"/>
      <c r="Y197" s="525" t="e">
        <f>+U197+V197+W197+#REF!</f>
        <v>#REF!</v>
      </c>
      <c r="Z197" s="604" t="s">
        <v>378</v>
      </c>
      <c r="AA197" s="502"/>
      <c r="AB197" s="503"/>
      <c r="AC197" s="503"/>
      <c r="AD197" s="503"/>
      <c r="AE197" s="486"/>
      <c r="AF197" s="486"/>
      <c r="AG197" s="486"/>
      <c r="AH197" s="486"/>
      <c r="AI197" s="486"/>
      <c r="AJ197" s="486"/>
    </row>
    <row r="198" spans="1:36" s="1" customFormat="1" ht="15" hidden="1" customHeight="1" x14ac:dyDescent="0.2">
      <c r="A198" s="8" t="s">
        <v>104</v>
      </c>
      <c r="B198" s="1516" t="s">
        <v>37</v>
      </c>
      <c r="C198" s="1011"/>
      <c r="D198" s="454" t="s">
        <v>105</v>
      </c>
      <c r="E198" s="455" t="e">
        <f>+Y198/#REF!</f>
        <v>#REF!</v>
      </c>
      <c r="F198" s="456"/>
      <c r="G198" s="457"/>
      <c r="H198" s="457"/>
      <c r="I198" s="458"/>
      <c r="J198" s="459"/>
      <c r="K198" s="458"/>
      <c r="L198" s="458"/>
      <c r="M198" s="459"/>
      <c r="N198" s="459"/>
      <c r="O198" s="539">
        <f>SUBTOTAL(9,O199)</f>
        <v>0</v>
      </c>
      <c r="P198" s="539">
        <f>SUBTOTAL(9,P199)</f>
        <v>0</v>
      </c>
      <c r="Q198" s="539">
        <f>SUBTOTAL(9,Q199)</f>
        <v>0</v>
      </c>
      <c r="R198" s="539">
        <f>SUBTOTAL(9,R199)</f>
        <v>0</v>
      </c>
      <c r="S198" s="539"/>
      <c r="T198" s="539">
        <f>SUBTOTAL(9,T199)</f>
        <v>0</v>
      </c>
      <c r="U198" s="539">
        <v>452600000</v>
      </c>
      <c r="V198" s="539">
        <v>473235000</v>
      </c>
      <c r="W198" s="539">
        <v>497125000</v>
      </c>
      <c r="X198" s="539"/>
      <c r="Y198" s="539" t="e">
        <f>+Y199</f>
        <v>#REF!</v>
      </c>
      <c r="Z198" s="654"/>
      <c r="AA198" s="502"/>
      <c r="AB198" s="503"/>
      <c r="AC198" s="503"/>
      <c r="AD198" s="503"/>
      <c r="AE198" s="486"/>
      <c r="AF198" s="486"/>
      <c r="AG198" s="486"/>
      <c r="AH198" s="486"/>
      <c r="AI198" s="486"/>
      <c r="AJ198" s="486"/>
    </row>
    <row r="199" spans="1:36" s="1" customFormat="1" ht="47.25" hidden="1" customHeight="1" x14ac:dyDescent="0.2">
      <c r="A199" s="9"/>
      <c r="B199" s="1517"/>
      <c r="C199" s="1012"/>
      <c r="D199" s="815" t="s">
        <v>732</v>
      </c>
      <c r="E199" s="102" t="e">
        <f>+Y199/#REF!</f>
        <v>#REF!</v>
      </c>
      <c r="F199" s="103" t="s">
        <v>477</v>
      </c>
      <c r="G199" s="523">
        <v>0</v>
      </c>
      <c r="H199" s="877">
        <v>1</v>
      </c>
      <c r="I199" s="523">
        <v>1</v>
      </c>
      <c r="J199" s="1271" t="s">
        <v>855</v>
      </c>
      <c r="K199" s="1271"/>
      <c r="L199" s="480" t="s">
        <v>537</v>
      </c>
      <c r="M199" s="523">
        <v>0</v>
      </c>
      <c r="N199" s="523">
        <v>1</v>
      </c>
      <c r="O199" s="1219"/>
      <c r="P199" s="1219"/>
      <c r="Q199" s="1226">
        <v>432155</v>
      </c>
      <c r="R199" s="1225">
        <v>462700</v>
      </c>
      <c r="S199" s="1219"/>
      <c r="T199" s="1226">
        <v>699900</v>
      </c>
      <c r="U199" s="525"/>
      <c r="V199" s="525">
        <v>5000000</v>
      </c>
      <c r="W199" s="525">
        <v>5000000</v>
      </c>
      <c r="X199" s="1105"/>
      <c r="Y199" s="1219" t="e">
        <f>+O199+P199+Q199+R199+#REF!+T199</f>
        <v>#REF!</v>
      </c>
      <c r="Z199" s="1280" t="s">
        <v>881</v>
      </c>
      <c r="AA199" s="621"/>
      <c r="AB199" s="486"/>
      <c r="AC199" s="486"/>
      <c r="AD199" s="486"/>
      <c r="AE199" s="486"/>
      <c r="AF199" s="486"/>
      <c r="AG199" s="486"/>
      <c r="AH199" s="486"/>
      <c r="AI199" s="486"/>
      <c r="AJ199" s="486"/>
    </row>
    <row r="200" spans="1:36" s="1" customFormat="1" ht="51.75" hidden="1" customHeight="1" x14ac:dyDescent="0.2">
      <c r="A200" s="9"/>
      <c r="B200" s="1517"/>
      <c r="C200" s="1012"/>
      <c r="D200" s="815" t="s">
        <v>733</v>
      </c>
      <c r="E200" s="102" t="e">
        <f>+Y200/#REF!</f>
        <v>#REF!</v>
      </c>
      <c r="F200" s="103" t="s">
        <v>478</v>
      </c>
      <c r="G200" s="523">
        <v>0</v>
      </c>
      <c r="H200" s="877">
        <v>1</v>
      </c>
      <c r="I200" s="523">
        <v>1</v>
      </c>
      <c r="J200" s="1271"/>
      <c r="K200" s="1271"/>
      <c r="L200" s="480" t="s">
        <v>538</v>
      </c>
      <c r="M200" s="523">
        <v>0</v>
      </c>
      <c r="N200" s="523">
        <v>4</v>
      </c>
      <c r="O200" s="1219"/>
      <c r="P200" s="1219"/>
      <c r="Q200" s="1226"/>
      <c r="R200" s="1226"/>
      <c r="S200" s="1219"/>
      <c r="T200" s="1226"/>
      <c r="U200" s="525"/>
      <c r="V200" s="525">
        <v>150000000</v>
      </c>
      <c r="W200" s="525">
        <v>150000000</v>
      </c>
      <c r="X200" s="1105"/>
      <c r="Y200" s="1219"/>
      <c r="Z200" s="1281"/>
      <c r="AA200" s="621"/>
      <c r="AB200" s="486"/>
      <c r="AC200" s="486"/>
      <c r="AD200" s="486"/>
      <c r="AE200" s="486"/>
      <c r="AF200" s="486"/>
      <c r="AG200" s="486"/>
      <c r="AH200" s="486"/>
      <c r="AI200" s="486"/>
      <c r="AJ200" s="486"/>
    </row>
    <row r="201" spans="1:36" s="1" customFormat="1" ht="65.25" hidden="1" customHeight="1" x14ac:dyDescent="0.2">
      <c r="A201" s="707"/>
      <c r="B201" s="1517"/>
      <c r="C201" s="1012"/>
      <c r="D201" s="832" t="s">
        <v>923</v>
      </c>
      <c r="E201" s="102"/>
      <c r="F201" s="709" t="s">
        <v>924</v>
      </c>
      <c r="G201" s="900">
        <v>1</v>
      </c>
      <c r="H201" s="900">
        <v>1</v>
      </c>
      <c r="I201" s="900">
        <v>1</v>
      </c>
      <c r="J201" s="1271"/>
      <c r="K201" s="1271"/>
      <c r="L201" s="480"/>
      <c r="M201" s="901"/>
      <c r="N201" s="901"/>
      <c r="O201" s="1219"/>
      <c r="P201" s="1219"/>
      <c r="Q201" s="1226"/>
      <c r="R201" s="1226"/>
      <c r="S201" s="1219"/>
      <c r="T201" s="1226"/>
      <c r="U201" s="525"/>
      <c r="V201" s="525"/>
      <c r="W201" s="525"/>
      <c r="X201" s="1105"/>
      <c r="Y201" s="1219"/>
      <c r="Z201" s="1281"/>
      <c r="AA201" s="621"/>
      <c r="AB201" s="486"/>
      <c r="AC201" s="486"/>
      <c r="AD201" s="486"/>
      <c r="AE201" s="486"/>
      <c r="AF201" s="486"/>
      <c r="AG201" s="486"/>
      <c r="AH201" s="486"/>
      <c r="AI201" s="486"/>
      <c r="AJ201" s="486"/>
    </row>
    <row r="202" spans="1:36" s="1" customFormat="1" ht="48" hidden="1" customHeight="1" x14ac:dyDescent="0.2">
      <c r="A202" s="481"/>
      <c r="B202" s="1517"/>
      <c r="C202" s="1012"/>
      <c r="D202" s="816" t="s">
        <v>734</v>
      </c>
      <c r="E202" s="102" t="e">
        <f>+Y202/#REF!</f>
        <v>#REF!</v>
      </c>
      <c r="F202" s="709" t="s">
        <v>925</v>
      </c>
      <c r="G202" s="602">
        <v>1</v>
      </c>
      <c r="H202" s="876">
        <v>1</v>
      </c>
      <c r="I202" s="602">
        <v>1</v>
      </c>
      <c r="J202" s="1271"/>
      <c r="K202" s="1271"/>
      <c r="L202" s="480" t="s">
        <v>540</v>
      </c>
      <c r="M202" s="523">
        <v>36</v>
      </c>
      <c r="N202" s="523">
        <v>36</v>
      </c>
      <c r="O202" s="1219"/>
      <c r="P202" s="1219"/>
      <c r="Q202" s="1226"/>
      <c r="R202" s="1226"/>
      <c r="S202" s="1219"/>
      <c r="T202" s="1226"/>
      <c r="U202" s="525"/>
      <c r="V202" s="525">
        <v>186235000</v>
      </c>
      <c r="W202" s="525">
        <v>180000000</v>
      </c>
      <c r="X202" s="1105"/>
      <c r="Y202" s="1219"/>
      <c r="Z202" s="1281"/>
      <c r="AA202" s="621"/>
      <c r="AB202" s="486"/>
      <c r="AC202" s="486"/>
      <c r="AD202" s="486"/>
      <c r="AE202" s="486"/>
      <c r="AF202" s="486"/>
      <c r="AG202" s="486"/>
      <c r="AH202" s="486"/>
      <c r="AI202" s="486"/>
      <c r="AJ202" s="486"/>
    </row>
    <row r="203" spans="1:36" s="1" customFormat="1" ht="30" hidden="1" customHeight="1" x14ac:dyDescent="0.2">
      <c r="A203" s="9"/>
      <c r="B203" s="1538"/>
      <c r="C203" s="1028"/>
      <c r="D203" s="815" t="s">
        <v>735</v>
      </c>
      <c r="E203" s="102" t="e">
        <f>+Y203/#REF!</f>
        <v>#REF!</v>
      </c>
      <c r="F203" s="103" t="s">
        <v>926</v>
      </c>
      <c r="G203" s="523">
        <v>0</v>
      </c>
      <c r="H203" s="877">
        <v>0</v>
      </c>
      <c r="I203" s="523">
        <v>0</v>
      </c>
      <c r="J203" s="1272"/>
      <c r="K203" s="1272"/>
      <c r="L203" s="480" t="s">
        <v>539</v>
      </c>
      <c r="M203" s="523">
        <v>0</v>
      </c>
      <c r="N203" s="523">
        <v>1</v>
      </c>
      <c r="O203" s="1220"/>
      <c r="P203" s="1220"/>
      <c r="Q203" s="1227"/>
      <c r="R203" s="1227"/>
      <c r="S203" s="1220"/>
      <c r="T203" s="1227"/>
      <c r="U203" s="525"/>
      <c r="V203" s="525">
        <v>132000000</v>
      </c>
      <c r="W203" s="525">
        <v>162125000</v>
      </c>
      <c r="X203" s="1106"/>
      <c r="Y203" s="1220"/>
      <c r="Z203" s="1285"/>
      <c r="AA203" s="621"/>
      <c r="AB203" s="486"/>
      <c r="AC203" s="486"/>
      <c r="AD203" s="486"/>
      <c r="AE203" s="486"/>
      <c r="AF203" s="486"/>
      <c r="AG203" s="486"/>
      <c r="AH203" s="486"/>
      <c r="AI203" s="486"/>
      <c r="AJ203" s="486"/>
    </row>
    <row r="204" spans="1:36" s="1" customFormat="1" ht="31.5" hidden="1" customHeight="1" x14ac:dyDescent="0.2">
      <c r="A204" s="7" t="s">
        <v>106</v>
      </c>
      <c r="B204" s="443" t="s">
        <v>33</v>
      </c>
      <c r="C204" s="443"/>
      <c r="D204" s="785" t="s">
        <v>736</v>
      </c>
      <c r="E204" s="445" t="e">
        <f>+Y204/#REF!</f>
        <v>#REF!</v>
      </c>
      <c r="F204" s="446"/>
      <c r="G204" s="447"/>
      <c r="H204" s="447"/>
      <c r="I204" s="448"/>
      <c r="J204" s="449"/>
      <c r="K204" s="448"/>
      <c r="L204" s="448"/>
      <c r="M204" s="449"/>
      <c r="N204" s="449"/>
      <c r="O204" s="538"/>
      <c r="P204" s="538"/>
      <c r="Q204" s="538"/>
      <c r="R204" s="538"/>
      <c r="S204" s="538"/>
      <c r="T204" s="538"/>
      <c r="U204" s="538">
        <v>70000000</v>
      </c>
      <c r="V204" s="538">
        <v>28107331</v>
      </c>
      <c r="W204" s="538">
        <v>39000000</v>
      </c>
      <c r="X204" s="538"/>
      <c r="Y204" s="538" t="e">
        <f>+Y206+Y221</f>
        <v>#REF!</v>
      </c>
      <c r="Z204" s="653"/>
      <c r="AA204" s="502"/>
      <c r="AB204" s="503"/>
      <c r="AC204" s="503"/>
      <c r="AD204" s="503"/>
      <c r="AE204" s="486"/>
      <c r="AF204" s="486"/>
      <c r="AG204" s="486"/>
      <c r="AH204" s="486"/>
      <c r="AI204" s="486"/>
      <c r="AJ204" s="486"/>
    </row>
    <row r="205" spans="1:36" s="1" customFormat="1" ht="99.75" hidden="1" x14ac:dyDescent="0.2">
      <c r="A205" s="9"/>
      <c r="B205" s="100" t="s">
        <v>127</v>
      </c>
      <c r="C205" s="100"/>
      <c r="D205" s="101" t="s">
        <v>107</v>
      </c>
      <c r="E205" s="102" t="e">
        <f>+Y205/#REF!</f>
        <v>#REF!</v>
      </c>
      <c r="F205" s="103" t="s">
        <v>479</v>
      </c>
      <c r="G205" s="461">
        <v>12837</v>
      </c>
      <c r="H205" s="461"/>
      <c r="I205" s="452">
        <v>0.9</v>
      </c>
      <c r="J205" s="453"/>
      <c r="K205" s="452"/>
      <c r="L205" s="452"/>
      <c r="M205" s="453"/>
      <c r="N205" s="453"/>
      <c r="O205" s="525"/>
      <c r="P205" s="525"/>
      <c r="Q205" s="525"/>
      <c r="R205" s="525"/>
      <c r="S205" s="525"/>
      <c r="T205" s="525"/>
      <c r="U205" s="525">
        <f>SUM(U210:U220)</f>
        <v>0</v>
      </c>
      <c r="V205" s="525">
        <f>SUM(V210:V220)</f>
        <v>28000000</v>
      </c>
      <c r="W205" s="525">
        <f>SUM(W210:W220)</f>
        <v>29000000</v>
      </c>
      <c r="X205" s="525"/>
      <c r="Y205" s="525" t="e">
        <f>+U205+V205+W205+#REF!</f>
        <v>#REF!</v>
      </c>
      <c r="Z205" s="604" t="s">
        <v>378</v>
      </c>
      <c r="AA205" s="502"/>
      <c r="AB205" s="503"/>
      <c r="AC205" s="503"/>
      <c r="AD205" s="503"/>
      <c r="AE205" s="486"/>
      <c r="AF205" s="486"/>
      <c r="AG205" s="486"/>
      <c r="AH205" s="486"/>
      <c r="AI205" s="486"/>
      <c r="AJ205" s="486"/>
    </row>
    <row r="206" spans="1:36" s="1" customFormat="1" ht="17.25" hidden="1" customHeight="1" x14ac:dyDescent="0.25">
      <c r="A206" s="8" t="s">
        <v>109</v>
      </c>
      <c r="B206" s="1516" t="s">
        <v>37</v>
      </c>
      <c r="C206" s="1011"/>
      <c r="D206" s="471" t="s">
        <v>110</v>
      </c>
      <c r="E206" s="455" t="e">
        <f>+Y206/#REF!</f>
        <v>#REF!</v>
      </c>
      <c r="F206" s="456"/>
      <c r="G206" s="457"/>
      <c r="H206" s="457"/>
      <c r="I206" s="458"/>
      <c r="J206" s="459"/>
      <c r="K206" s="458"/>
      <c r="L206" s="458"/>
      <c r="M206" s="459"/>
      <c r="N206" s="459"/>
      <c r="O206" s="539">
        <f>SUBTOTAL(9,O207)</f>
        <v>0</v>
      </c>
      <c r="P206" s="539">
        <f>SUBTOTAL(9,P207)</f>
        <v>0</v>
      </c>
      <c r="Q206" s="539">
        <f>SUBTOTAL(9,Q207)</f>
        <v>0</v>
      </c>
      <c r="R206" s="539">
        <f>SUBTOTAL(9,R207)</f>
        <v>0</v>
      </c>
      <c r="S206" s="539"/>
      <c r="T206" s="539">
        <f>SUBTOTAL(9,T207)</f>
        <v>0</v>
      </c>
      <c r="U206" s="539">
        <v>70000000</v>
      </c>
      <c r="V206" s="539">
        <v>28107331</v>
      </c>
      <c r="W206" s="539">
        <v>39000000</v>
      </c>
      <c r="X206" s="539"/>
      <c r="Y206" s="539">
        <f>+Y207</f>
        <v>177314</v>
      </c>
      <c r="Z206" s="654"/>
      <c r="AA206" s="502"/>
      <c r="AB206" s="503"/>
      <c r="AC206" s="503"/>
      <c r="AD206" s="503"/>
      <c r="AE206" s="486"/>
      <c r="AF206" s="486"/>
      <c r="AG206" s="486"/>
      <c r="AH206" s="486"/>
      <c r="AI206" s="486"/>
      <c r="AJ206" s="486"/>
    </row>
    <row r="207" spans="1:36" s="1" customFormat="1" ht="21.75" hidden="1" customHeight="1" x14ac:dyDescent="0.2">
      <c r="A207" s="9"/>
      <c r="B207" s="1517"/>
      <c r="C207" s="1012"/>
      <c r="D207" s="1191" t="s">
        <v>737</v>
      </c>
      <c r="E207" s="728"/>
      <c r="F207" s="891" t="s">
        <v>388</v>
      </c>
      <c r="G207" s="1194">
        <v>0.94</v>
      </c>
      <c r="H207" s="882">
        <v>0.97</v>
      </c>
      <c r="I207" s="452">
        <v>0.98</v>
      </c>
      <c r="J207" s="1283" t="s">
        <v>602</v>
      </c>
      <c r="K207" s="1495"/>
      <c r="L207" s="452"/>
      <c r="M207" s="453"/>
      <c r="N207" s="453"/>
      <c r="O207" s="1218"/>
      <c r="P207" s="1218"/>
      <c r="Q207" s="1225">
        <v>177314</v>
      </c>
      <c r="R207" s="1218"/>
      <c r="S207" s="1218"/>
      <c r="T207" s="1218"/>
      <c r="U207" s="1218"/>
      <c r="V207" s="1218">
        <v>0</v>
      </c>
      <c r="W207" s="1218">
        <v>2000000</v>
      </c>
      <c r="X207" s="973"/>
      <c r="Y207" s="1218">
        <f>SUM(O207:T220)</f>
        <v>177314</v>
      </c>
      <c r="Z207" s="1280" t="s">
        <v>881</v>
      </c>
      <c r="AA207" s="621"/>
      <c r="AB207" s="486"/>
      <c r="AC207" s="486"/>
      <c r="AD207" s="486"/>
      <c r="AE207" s="486"/>
      <c r="AF207" s="486"/>
      <c r="AG207" s="486"/>
      <c r="AH207" s="486"/>
      <c r="AI207" s="486"/>
      <c r="AJ207" s="486"/>
    </row>
    <row r="208" spans="1:36" s="1" customFormat="1" ht="28.5" hidden="1" customHeight="1" x14ac:dyDescent="0.2">
      <c r="A208" s="9"/>
      <c r="B208" s="1517"/>
      <c r="C208" s="1012"/>
      <c r="D208" s="1192"/>
      <c r="E208" s="728"/>
      <c r="F208" s="891" t="s">
        <v>387</v>
      </c>
      <c r="G208" s="1194"/>
      <c r="H208" s="882">
        <v>0.97</v>
      </c>
      <c r="I208" s="452">
        <v>0.96</v>
      </c>
      <c r="J208" s="1284"/>
      <c r="K208" s="1496"/>
      <c r="L208" s="452"/>
      <c r="M208" s="453"/>
      <c r="N208" s="453"/>
      <c r="O208" s="1219"/>
      <c r="P208" s="1219"/>
      <c r="Q208" s="1226"/>
      <c r="R208" s="1219"/>
      <c r="S208" s="1219"/>
      <c r="T208" s="1219"/>
      <c r="U208" s="1219"/>
      <c r="V208" s="1219"/>
      <c r="W208" s="1219"/>
      <c r="X208" s="974"/>
      <c r="Y208" s="1219"/>
      <c r="Z208" s="1281"/>
      <c r="AA208" s="621"/>
      <c r="AB208" s="486"/>
      <c r="AC208" s="486"/>
      <c r="AD208" s="486"/>
      <c r="AE208" s="486"/>
      <c r="AF208" s="486"/>
      <c r="AG208" s="486"/>
      <c r="AH208" s="486"/>
      <c r="AI208" s="486"/>
      <c r="AJ208" s="486"/>
    </row>
    <row r="209" spans="1:36" s="1" customFormat="1" ht="34.5" hidden="1" customHeight="1" x14ac:dyDescent="0.2">
      <c r="A209" s="9"/>
      <c r="B209" s="1517"/>
      <c r="C209" s="1012"/>
      <c r="D209" s="1192"/>
      <c r="E209" s="728"/>
      <c r="F209" s="891" t="s">
        <v>386</v>
      </c>
      <c r="G209" s="1194"/>
      <c r="H209" s="882">
        <v>0.97</v>
      </c>
      <c r="I209" s="452">
        <v>0.97</v>
      </c>
      <c r="J209" s="1284"/>
      <c r="K209" s="1496"/>
      <c r="L209" s="452"/>
      <c r="M209" s="453"/>
      <c r="N209" s="453"/>
      <c r="O209" s="1219"/>
      <c r="P209" s="1219"/>
      <c r="Q209" s="1226"/>
      <c r="R209" s="1219"/>
      <c r="S209" s="1219"/>
      <c r="T209" s="1219"/>
      <c r="U209" s="1219"/>
      <c r="V209" s="1219"/>
      <c r="W209" s="1219"/>
      <c r="X209" s="974"/>
      <c r="Y209" s="1219"/>
      <c r="Z209" s="1281"/>
      <c r="AA209" s="621"/>
      <c r="AB209" s="486"/>
      <c r="AC209" s="486"/>
      <c r="AD209" s="486"/>
      <c r="AE209" s="486"/>
      <c r="AF209" s="486"/>
      <c r="AG209" s="486"/>
      <c r="AH209" s="486"/>
      <c r="AI209" s="486"/>
      <c r="AJ209" s="486"/>
    </row>
    <row r="210" spans="1:36" s="1" customFormat="1" ht="31.5" hidden="1" customHeight="1" x14ac:dyDescent="0.2">
      <c r="A210" s="9"/>
      <c r="B210" s="1517"/>
      <c r="C210" s="1012"/>
      <c r="D210" s="1193"/>
      <c r="E210" s="102" t="e">
        <f>+Y210/#REF!</f>
        <v>#REF!</v>
      </c>
      <c r="F210" s="892" t="s">
        <v>911</v>
      </c>
      <c r="G210" s="1194"/>
      <c r="H210" s="882">
        <v>0.97</v>
      </c>
      <c r="I210" s="452">
        <v>0.97000000000000008</v>
      </c>
      <c r="J210" s="1284"/>
      <c r="K210" s="1496"/>
      <c r="L210" s="452"/>
      <c r="M210" s="453"/>
      <c r="N210" s="453"/>
      <c r="O210" s="1219"/>
      <c r="P210" s="1219"/>
      <c r="Q210" s="1226"/>
      <c r="R210" s="1219"/>
      <c r="S210" s="1219"/>
      <c r="T210" s="1219"/>
      <c r="U210" s="1219"/>
      <c r="V210" s="1219"/>
      <c r="W210" s="1219"/>
      <c r="X210" s="974"/>
      <c r="Y210" s="1219"/>
      <c r="Z210" s="1281"/>
      <c r="AA210" s="621"/>
      <c r="AB210" s="486"/>
      <c r="AC210" s="486"/>
      <c r="AD210" s="486"/>
      <c r="AE210" s="486"/>
      <c r="AF210" s="486"/>
      <c r="AG210" s="486"/>
      <c r="AH210" s="486"/>
      <c r="AI210" s="486"/>
      <c r="AJ210" s="486"/>
    </row>
    <row r="211" spans="1:36" s="1" customFormat="1" ht="42.75" hidden="1" customHeight="1" x14ac:dyDescent="0.2">
      <c r="A211" s="9"/>
      <c r="B211" s="1517"/>
      <c r="C211" s="1012"/>
      <c r="D211" s="815" t="s">
        <v>738</v>
      </c>
      <c r="E211" s="102" t="e">
        <f>+Y211/#REF!</f>
        <v>#REF!</v>
      </c>
      <c r="F211" s="103" t="s">
        <v>912</v>
      </c>
      <c r="G211" s="472">
        <v>0.34</v>
      </c>
      <c r="H211" s="913">
        <v>0.41499999999999998</v>
      </c>
      <c r="I211" s="890">
        <v>0.44</v>
      </c>
      <c r="J211" s="1284"/>
      <c r="K211" s="1496"/>
      <c r="L211" s="473"/>
      <c r="M211" s="102"/>
      <c r="N211" s="102"/>
      <c r="O211" s="1219"/>
      <c r="P211" s="1219"/>
      <c r="Q211" s="1226"/>
      <c r="R211" s="1219"/>
      <c r="S211" s="1219"/>
      <c r="T211" s="1219"/>
      <c r="U211" s="1219"/>
      <c r="V211" s="1219">
        <v>0</v>
      </c>
      <c r="W211" s="1219">
        <v>0</v>
      </c>
      <c r="X211" s="974"/>
      <c r="Y211" s="1219" t="e">
        <f>+U211+V211+W211+#REF!</f>
        <v>#REF!</v>
      </c>
      <c r="Z211" s="1281"/>
      <c r="AA211" s="621"/>
      <c r="AB211" s="486"/>
      <c r="AC211" s="486"/>
      <c r="AD211" s="486"/>
      <c r="AE211" s="486"/>
      <c r="AF211" s="486"/>
      <c r="AG211" s="486"/>
      <c r="AH211" s="486"/>
      <c r="AI211" s="486"/>
      <c r="AJ211" s="486"/>
    </row>
    <row r="212" spans="1:36" s="1" customFormat="1" ht="42.75" hidden="1" customHeight="1" x14ac:dyDescent="0.2">
      <c r="A212" s="9"/>
      <c r="B212" s="1517"/>
      <c r="C212" s="1012"/>
      <c r="D212" s="815" t="s">
        <v>739</v>
      </c>
      <c r="E212" s="102" t="e">
        <f>+Y212/#REF!</f>
        <v>#REF!</v>
      </c>
      <c r="F212" s="103" t="s">
        <v>480</v>
      </c>
      <c r="G212" s="472">
        <v>1</v>
      </c>
      <c r="H212" s="913">
        <v>1</v>
      </c>
      <c r="I212" s="452">
        <v>1</v>
      </c>
      <c r="J212" s="1284"/>
      <c r="K212" s="1496"/>
      <c r="L212" s="452"/>
      <c r="M212" s="453"/>
      <c r="N212" s="453"/>
      <c r="O212" s="1219"/>
      <c r="P212" s="1219"/>
      <c r="Q212" s="1226"/>
      <c r="R212" s="1219"/>
      <c r="S212" s="1219"/>
      <c r="T212" s="1219"/>
      <c r="U212" s="1219"/>
      <c r="V212" s="1219">
        <v>0</v>
      </c>
      <c r="W212" s="1219">
        <v>0</v>
      </c>
      <c r="X212" s="974"/>
      <c r="Y212" s="1219" t="e">
        <f>+U212+V212+W212+#REF!</f>
        <v>#REF!</v>
      </c>
      <c r="Z212" s="1281"/>
      <c r="AA212" s="621"/>
      <c r="AB212" s="486"/>
      <c r="AC212" s="486"/>
      <c r="AD212" s="486"/>
      <c r="AE212" s="486"/>
      <c r="AF212" s="486"/>
      <c r="AG212" s="486"/>
      <c r="AH212" s="486"/>
      <c r="AI212" s="486"/>
      <c r="AJ212" s="486"/>
    </row>
    <row r="213" spans="1:36" s="1" customFormat="1" ht="66" hidden="1" customHeight="1" x14ac:dyDescent="0.2">
      <c r="A213" s="9"/>
      <c r="B213" s="1517"/>
      <c r="C213" s="1012"/>
      <c r="D213" s="815" t="s">
        <v>740</v>
      </c>
      <c r="E213" s="102" t="e">
        <f>+Y213/#REF!</f>
        <v>#REF!</v>
      </c>
      <c r="F213" s="103" t="s">
        <v>481</v>
      </c>
      <c r="G213" s="472">
        <v>0.23</v>
      </c>
      <c r="H213" s="913">
        <v>0.26750000000000002</v>
      </c>
      <c r="I213" s="466">
        <v>0.35</v>
      </c>
      <c r="J213" s="1284"/>
      <c r="K213" s="1496"/>
      <c r="L213" s="466"/>
      <c r="M213" s="467"/>
      <c r="N213" s="467"/>
      <c r="O213" s="1219"/>
      <c r="P213" s="1219"/>
      <c r="Q213" s="1226"/>
      <c r="R213" s="1219"/>
      <c r="S213" s="1219"/>
      <c r="T213" s="1219"/>
      <c r="U213" s="1219"/>
      <c r="V213" s="1219">
        <v>0</v>
      </c>
      <c r="W213" s="1219">
        <v>0</v>
      </c>
      <c r="X213" s="974"/>
      <c r="Y213" s="1219" t="e">
        <f>+U213+V213+W213+#REF!</f>
        <v>#REF!</v>
      </c>
      <c r="Z213" s="1281"/>
      <c r="AA213" s="621"/>
      <c r="AB213" s="486"/>
      <c r="AC213" s="486"/>
      <c r="AD213" s="486"/>
      <c r="AE213" s="486"/>
      <c r="AF213" s="486"/>
      <c r="AG213" s="486"/>
      <c r="AH213" s="486"/>
      <c r="AI213" s="486"/>
      <c r="AJ213" s="486"/>
    </row>
    <row r="214" spans="1:36" s="1" customFormat="1" ht="57" hidden="1" customHeight="1" x14ac:dyDescent="0.2">
      <c r="A214" s="9"/>
      <c r="B214" s="1517"/>
      <c r="C214" s="1012"/>
      <c r="D214" s="815" t="s">
        <v>741</v>
      </c>
      <c r="E214" s="102" t="e">
        <f>+Y214/#REF!</f>
        <v>#REF!</v>
      </c>
      <c r="F214" s="103" t="s">
        <v>482</v>
      </c>
      <c r="G214" s="472">
        <v>0.87</v>
      </c>
      <c r="H214" s="913">
        <v>0.9</v>
      </c>
      <c r="I214" s="452">
        <v>1</v>
      </c>
      <c r="J214" s="1284"/>
      <c r="K214" s="1496"/>
      <c r="L214" s="452"/>
      <c r="M214" s="453"/>
      <c r="N214" s="453"/>
      <c r="O214" s="1219"/>
      <c r="P214" s="1219"/>
      <c r="Q214" s="1226"/>
      <c r="R214" s="1219"/>
      <c r="S214" s="1219"/>
      <c r="T214" s="1219"/>
      <c r="U214" s="1219"/>
      <c r="V214" s="1219">
        <v>0</v>
      </c>
      <c r="W214" s="1219">
        <v>0</v>
      </c>
      <c r="X214" s="974"/>
      <c r="Y214" s="1219" t="e">
        <f>+U214+V214+W214+#REF!</f>
        <v>#REF!</v>
      </c>
      <c r="Z214" s="1281"/>
      <c r="AA214" s="621"/>
      <c r="AB214" s="486"/>
      <c r="AC214" s="486"/>
      <c r="AD214" s="486"/>
      <c r="AE214" s="486"/>
      <c r="AF214" s="486"/>
      <c r="AG214" s="486"/>
      <c r="AH214" s="486"/>
      <c r="AI214" s="486"/>
      <c r="AJ214" s="486"/>
    </row>
    <row r="215" spans="1:36" s="1" customFormat="1" ht="39.75" hidden="1" customHeight="1" x14ac:dyDescent="0.2">
      <c r="A215" s="9"/>
      <c r="B215" s="1517"/>
      <c r="C215" s="1012"/>
      <c r="D215" s="815" t="s">
        <v>742</v>
      </c>
      <c r="E215" s="102" t="e">
        <f>+Y215/#REF!</f>
        <v>#REF!</v>
      </c>
      <c r="F215" s="103" t="s">
        <v>913</v>
      </c>
      <c r="G215" s="105">
        <v>1</v>
      </c>
      <c r="H215" s="474">
        <v>1</v>
      </c>
      <c r="I215" s="105">
        <v>1</v>
      </c>
      <c r="J215" s="1284"/>
      <c r="K215" s="1496"/>
      <c r="L215" s="473"/>
      <c r="M215" s="102"/>
      <c r="N215" s="102"/>
      <c r="O215" s="1219"/>
      <c r="P215" s="1219"/>
      <c r="Q215" s="1226"/>
      <c r="R215" s="1219"/>
      <c r="S215" s="1219"/>
      <c r="T215" s="1219"/>
      <c r="U215" s="1219"/>
      <c r="V215" s="1219">
        <v>0</v>
      </c>
      <c r="W215" s="1219">
        <v>0</v>
      </c>
      <c r="X215" s="974"/>
      <c r="Y215" s="1219" t="e">
        <f>+U215+V215+W215+#REF!</f>
        <v>#REF!</v>
      </c>
      <c r="Z215" s="1281"/>
      <c r="AA215" s="621"/>
      <c r="AB215" s="486"/>
      <c r="AC215" s="486"/>
      <c r="AD215" s="486"/>
      <c r="AE215" s="486"/>
      <c r="AF215" s="486"/>
      <c r="AG215" s="486"/>
      <c r="AH215" s="486"/>
      <c r="AI215" s="486"/>
      <c r="AJ215" s="486"/>
    </row>
    <row r="216" spans="1:36" s="1" customFormat="1" ht="28.5" hidden="1" customHeight="1" x14ac:dyDescent="0.2">
      <c r="A216" s="9"/>
      <c r="B216" s="100"/>
      <c r="C216" s="100"/>
      <c r="D216" s="815" t="s">
        <v>743</v>
      </c>
      <c r="E216" s="102" t="e">
        <f>+Y216/#REF!</f>
        <v>#REF!</v>
      </c>
      <c r="F216" s="103" t="s">
        <v>231</v>
      </c>
      <c r="G216" s="105">
        <v>1</v>
      </c>
      <c r="H216" s="105">
        <v>1</v>
      </c>
      <c r="I216" s="105">
        <v>1</v>
      </c>
      <c r="J216" s="1284"/>
      <c r="K216" s="1496"/>
      <c r="L216" s="105"/>
      <c r="M216" s="523"/>
      <c r="N216" s="523"/>
      <c r="O216" s="1219"/>
      <c r="P216" s="1219"/>
      <c r="Q216" s="1226"/>
      <c r="R216" s="1219"/>
      <c r="S216" s="1219"/>
      <c r="T216" s="1219"/>
      <c r="U216" s="1219"/>
      <c r="V216" s="1219">
        <v>24000000</v>
      </c>
      <c r="W216" s="1219">
        <v>25000000</v>
      </c>
      <c r="X216" s="974"/>
      <c r="Y216" s="1219" t="e">
        <f>+U216+V216+W216+#REF!</f>
        <v>#REF!</v>
      </c>
      <c r="Z216" s="1281"/>
      <c r="AA216" s="621"/>
      <c r="AB216" s="486"/>
      <c r="AC216" s="486"/>
      <c r="AD216" s="486"/>
      <c r="AE216" s="486"/>
      <c r="AF216" s="486"/>
      <c r="AG216" s="486"/>
      <c r="AH216" s="486"/>
      <c r="AI216" s="486"/>
      <c r="AJ216" s="486"/>
    </row>
    <row r="217" spans="1:36" s="1" customFormat="1" ht="28.5" hidden="1" customHeight="1" x14ac:dyDescent="0.2">
      <c r="A217" s="9"/>
      <c r="B217" s="100"/>
      <c r="C217" s="100"/>
      <c r="D217" s="815" t="s">
        <v>744</v>
      </c>
      <c r="E217" s="102" t="e">
        <f>+Y217/#REF!</f>
        <v>#REF!</v>
      </c>
      <c r="F217" s="103" t="s">
        <v>483</v>
      </c>
      <c r="G217" s="105">
        <v>1</v>
      </c>
      <c r="H217" s="105">
        <v>1</v>
      </c>
      <c r="I217" s="105">
        <v>1</v>
      </c>
      <c r="J217" s="1284"/>
      <c r="K217" s="1496"/>
      <c r="L217" s="105"/>
      <c r="M217" s="523"/>
      <c r="N217" s="523"/>
      <c r="O217" s="1219"/>
      <c r="P217" s="1219"/>
      <c r="Q217" s="1226"/>
      <c r="R217" s="1219"/>
      <c r="S217" s="1219"/>
      <c r="T217" s="1219"/>
      <c r="U217" s="1219"/>
      <c r="V217" s="1219">
        <v>1000000</v>
      </c>
      <c r="W217" s="1219">
        <v>1000000</v>
      </c>
      <c r="X217" s="974"/>
      <c r="Y217" s="1219" t="e">
        <f>+U217+V217+W217+#REF!</f>
        <v>#REF!</v>
      </c>
      <c r="Z217" s="1281"/>
      <c r="AA217" s="621"/>
      <c r="AB217" s="486"/>
      <c r="AC217" s="486"/>
      <c r="AD217" s="486"/>
      <c r="AE217" s="486"/>
      <c r="AF217" s="486"/>
      <c r="AG217" s="486"/>
      <c r="AH217" s="486"/>
      <c r="AI217" s="486"/>
      <c r="AJ217" s="486"/>
    </row>
    <row r="218" spans="1:36" s="1" customFormat="1" ht="28.5" hidden="1" customHeight="1" x14ac:dyDescent="0.2">
      <c r="A218" s="9"/>
      <c r="B218" s="100"/>
      <c r="C218" s="100"/>
      <c r="D218" s="815" t="s">
        <v>745</v>
      </c>
      <c r="E218" s="102" t="e">
        <f>+Y218/#REF!</f>
        <v>#REF!</v>
      </c>
      <c r="F218" s="103" t="s">
        <v>484</v>
      </c>
      <c r="G218" s="105">
        <v>1</v>
      </c>
      <c r="H218" s="105">
        <v>1</v>
      </c>
      <c r="I218" s="105">
        <v>1</v>
      </c>
      <c r="J218" s="1284"/>
      <c r="K218" s="1496"/>
      <c r="L218" s="105"/>
      <c r="M218" s="523"/>
      <c r="N218" s="523"/>
      <c r="O218" s="1219"/>
      <c r="P218" s="1219"/>
      <c r="Q218" s="1226"/>
      <c r="R218" s="1219"/>
      <c r="S218" s="1219"/>
      <c r="T218" s="1219"/>
      <c r="U218" s="1219"/>
      <c r="V218" s="1219">
        <v>1000000</v>
      </c>
      <c r="W218" s="1219">
        <v>1000000</v>
      </c>
      <c r="X218" s="974"/>
      <c r="Y218" s="1219" t="e">
        <f>+U218+V218+W218+#REF!</f>
        <v>#REF!</v>
      </c>
      <c r="Z218" s="1281"/>
      <c r="AA218" s="621"/>
      <c r="AB218" s="486"/>
      <c r="AC218" s="486"/>
      <c r="AD218" s="486"/>
      <c r="AE218" s="486"/>
      <c r="AF218" s="486"/>
      <c r="AG218" s="486"/>
      <c r="AH218" s="486"/>
      <c r="AI218" s="486"/>
      <c r="AJ218" s="486"/>
    </row>
    <row r="219" spans="1:36" s="1" customFormat="1" ht="28.5" hidden="1" customHeight="1" x14ac:dyDescent="0.2">
      <c r="A219" s="9"/>
      <c r="B219" s="100"/>
      <c r="C219" s="100"/>
      <c r="D219" s="815" t="s">
        <v>746</v>
      </c>
      <c r="E219" s="102" t="e">
        <f>+Y219/#REF!</f>
        <v>#REF!</v>
      </c>
      <c r="F219" s="103" t="s">
        <v>485</v>
      </c>
      <c r="G219" s="105">
        <v>0</v>
      </c>
      <c r="H219" s="105">
        <v>0</v>
      </c>
      <c r="I219" s="105">
        <v>0</v>
      </c>
      <c r="J219" s="1284"/>
      <c r="K219" s="1496"/>
      <c r="L219" s="105"/>
      <c r="M219" s="523"/>
      <c r="N219" s="523"/>
      <c r="O219" s="1219"/>
      <c r="P219" s="1219"/>
      <c r="Q219" s="1226"/>
      <c r="R219" s="1219"/>
      <c r="S219" s="1219"/>
      <c r="T219" s="1219"/>
      <c r="U219" s="1219"/>
      <c r="V219" s="1219">
        <v>1000000</v>
      </c>
      <c r="W219" s="1219">
        <v>1000000</v>
      </c>
      <c r="X219" s="974"/>
      <c r="Y219" s="1219" t="e">
        <f>+U219+V219+W219+#REF!</f>
        <v>#REF!</v>
      </c>
      <c r="Z219" s="1281"/>
      <c r="AA219" s="621"/>
      <c r="AB219" s="486"/>
      <c r="AC219" s="486"/>
      <c r="AD219" s="486"/>
      <c r="AE219" s="486"/>
      <c r="AF219" s="486"/>
      <c r="AG219" s="486"/>
      <c r="AH219" s="486"/>
      <c r="AI219" s="486"/>
      <c r="AJ219" s="486"/>
    </row>
    <row r="220" spans="1:36" s="1" customFormat="1" ht="33" hidden="1" customHeight="1" x14ac:dyDescent="0.2">
      <c r="A220" s="9"/>
      <c r="B220" s="100"/>
      <c r="C220" s="100"/>
      <c r="D220" s="815" t="s">
        <v>747</v>
      </c>
      <c r="E220" s="102" t="e">
        <f>+Y220/#REF!</f>
        <v>#REF!</v>
      </c>
      <c r="F220" s="103" t="s">
        <v>486</v>
      </c>
      <c r="G220" s="460">
        <v>0</v>
      </c>
      <c r="H220" s="105">
        <v>1</v>
      </c>
      <c r="I220" s="105">
        <v>1</v>
      </c>
      <c r="J220" s="1286"/>
      <c r="K220" s="1497"/>
      <c r="L220" s="105"/>
      <c r="M220" s="523"/>
      <c r="N220" s="523"/>
      <c r="O220" s="1220"/>
      <c r="P220" s="1220"/>
      <c r="Q220" s="1227"/>
      <c r="R220" s="1220"/>
      <c r="S220" s="1220"/>
      <c r="T220" s="1220"/>
      <c r="U220" s="1220"/>
      <c r="V220" s="1220">
        <v>1000000</v>
      </c>
      <c r="W220" s="1220">
        <v>1000000</v>
      </c>
      <c r="X220" s="976"/>
      <c r="Y220" s="1220" t="e">
        <f>+U220+V220+W220+#REF!</f>
        <v>#REF!</v>
      </c>
      <c r="Z220" s="1285"/>
      <c r="AA220" s="621"/>
      <c r="AB220" s="486"/>
      <c r="AC220" s="486"/>
      <c r="AD220" s="486"/>
      <c r="AE220" s="486"/>
      <c r="AF220" s="486"/>
      <c r="AG220" s="486"/>
      <c r="AH220" s="486"/>
      <c r="AI220" s="486"/>
      <c r="AJ220" s="486"/>
    </row>
    <row r="221" spans="1:36" s="1" customFormat="1" ht="15" hidden="1" customHeight="1" x14ac:dyDescent="0.25">
      <c r="A221" s="8"/>
      <c r="B221" s="1516" t="s">
        <v>37</v>
      </c>
      <c r="C221" s="1011"/>
      <c r="D221" s="471" t="s">
        <v>752</v>
      </c>
      <c r="E221" s="455"/>
      <c r="F221" s="456"/>
      <c r="G221" s="457"/>
      <c r="H221" s="457"/>
      <c r="I221" s="458"/>
      <c r="J221" s="459"/>
      <c r="K221" s="458"/>
      <c r="L221" s="458"/>
      <c r="M221" s="459"/>
      <c r="N221" s="459"/>
      <c r="O221" s="539">
        <f>SUBTOTAL(9,O222)</f>
        <v>0</v>
      </c>
      <c r="P221" s="539">
        <f>SUBTOTAL(9,P222)</f>
        <v>0</v>
      </c>
      <c r="Q221" s="539">
        <f>SUBTOTAL(9,Q222)</f>
        <v>0</v>
      </c>
      <c r="R221" s="539">
        <f>SUBTOTAL(9,R222)</f>
        <v>0</v>
      </c>
      <c r="S221" s="539"/>
      <c r="T221" s="539">
        <f>SUBTOTAL(9,T222)</f>
        <v>0</v>
      </c>
      <c r="U221" s="539"/>
      <c r="V221" s="539"/>
      <c r="W221" s="539"/>
      <c r="X221" s="539"/>
      <c r="Y221" s="539" t="e">
        <f>+Y222</f>
        <v>#REF!</v>
      </c>
      <c r="Z221" s="654"/>
      <c r="AA221" s="502"/>
      <c r="AB221" s="503"/>
      <c r="AC221" s="503"/>
      <c r="AD221" s="503"/>
      <c r="AE221" s="486"/>
      <c r="AF221" s="486"/>
      <c r="AG221" s="486"/>
      <c r="AH221" s="486"/>
      <c r="AI221" s="486"/>
      <c r="AJ221" s="486"/>
    </row>
    <row r="222" spans="1:36" s="1" customFormat="1" ht="28.5" hidden="1" customHeight="1" x14ac:dyDescent="0.2">
      <c r="A222" s="9"/>
      <c r="B222" s="1517"/>
      <c r="C222" s="1012"/>
      <c r="D222" s="815" t="s">
        <v>753</v>
      </c>
      <c r="E222" s="102"/>
      <c r="F222" s="103" t="s">
        <v>859</v>
      </c>
      <c r="G222" s="460">
        <v>0</v>
      </c>
      <c r="H222" s="460">
        <v>1</v>
      </c>
      <c r="I222" s="105">
        <v>1</v>
      </c>
      <c r="J222" s="1283" t="s">
        <v>856</v>
      </c>
      <c r="K222" s="766"/>
      <c r="L222" s="105"/>
      <c r="M222" s="523"/>
      <c r="N222" s="523"/>
      <c r="O222" s="1218"/>
      <c r="P222" s="1218"/>
      <c r="Q222" s="1225">
        <v>34530</v>
      </c>
      <c r="R222" s="1218"/>
      <c r="S222" s="763"/>
      <c r="T222" s="1218"/>
      <c r="U222" s="763"/>
      <c r="V222" s="763"/>
      <c r="W222" s="763"/>
      <c r="X222" s="974"/>
      <c r="Y222" s="1218" t="e">
        <f>+T222+#REF!+#REF!+R222+Q222+P222+O222</f>
        <v>#REF!</v>
      </c>
      <c r="Z222" s="1280" t="s">
        <v>881</v>
      </c>
      <c r="AA222" s="621"/>
      <c r="AB222" s="486"/>
      <c r="AC222" s="486"/>
      <c r="AD222" s="486"/>
      <c r="AE222" s="486"/>
      <c r="AF222" s="486"/>
      <c r="AG222" s="486"/>
      <c r="AH222" s="486"/>
      <c r="AI222" s="486"/>
      <c r="AJ222" s="486"/>
    </row>
    <row r="223" spans="1:36" s="1" customFormat="1" ht="15" hidden="1" customHeight="1" x14ac:dyDescent="0.2">
      <c r="A223" s="9"/>
      <c r="B223" s="1517"/>
      <c r="C223" s="1012"/>
      <c r="D223" s="815" t="s">
        <v>754</v>
      </c>
      <c r="E223" s="102"/>
      <c r="F223" s="103" t="s">
        <v>927</v>
      </c>
      <c r="G223" s="460">
        <v>0</v>
      </c>
      <c r="H223" s="460">
        <v>0</v>
      </c>
      <c r="I223" s="105">
        <v>1</v>
      </c>
      <c r="J223" s="1284"/>
      <c r="K223" s="766"/>
      <c r="L223" s="105"/>
      <c r="M223" s="523"/>
      <c r="N223" s="523"/>
      <c r="O223" s="1219"/>
      <c r="P223" s="1219"/>
      <c r="Q223" s="1226"/>
      <c r="R223" s="1219"/>
      <c r="S223" s="763"/>
      <c r="T223" s="1219"/>
      <c r="U223" s="763"/>
      <c r="V223" s="763"/>
      <c r="W223" s="763"/>
      <c r="X223" s="974"/>
      <c r="Y223" s="1219"/>
      <c r="Z223" s="1281"/>
      <c r="AA223" s="621"/>
      <c r="AB223" s="486"/>
      <c r="AC223" s="486"/>
      <c r="AD223" s="486"/>
      <c r="AE223" s="486"/>
      <c r="AF223" s="486"/>
      <c r="AG223" s="486"/>
      <c r="AH223" s="486"/>
      <c r="AI223" s="486"/>
      <c r="AJ223" s="486"/>
    </row>
    <row r="224" spans="1:36" s="1" customFormat="1" ht="28.5" hidden="1" customHeight="1" x14ac:dyDescent="0.2">
      <c r="A224" s="9"/>
      <c r="B224" s="1517"/>
      <c r="C224" s="1012"/>
      <c r="D224" s="815" t="s">
        <v>755</v>
      </c>
      <c r="E224" s="102"/>
      <c r="F224" s="103" t="s">
        <v>860</v>
      </c>
      <c r="G224" s="460">
        <v>0</v>
      </c>
      <c r="H224" s="460">
        <v>1</v>
      </c>
      <c r="I224" s="105">
        <v>1</v>
      </c>
      <c r="J224" s="1284"/>
      <c r="K224" s="766"/>
      <c r="L224" s="105"/>
      <c r="M224" s="523"/>
      <c r="N224" s="523"/>
      <c r="O224" s="1219"/>
      <c r="P224" s="1219"/>
      <c r="Q224" s="1226"/>
      <c r="R224" s="1219"/>
      <c r="S224" s="763"/>
      <c r="T224" s="1219"/>
      <c r="U224" s="763"/>
      <c r="V224" s="763"/>
      <c r="W224" s="763"/>
      <c r="X224" s="974"/>
      <c r="Y224" s="1219"/>
      <c r="Z224" s="1281"/>
      <c r="AA224" s="621"/>
      <c r="AB224" s="486"/>
      <c r="AC224" s="486"/>
      <c r="AD224" s="486"/>
      <c r="AE224" s="486"/>
      <c r="AF224" s="486"/>
      <c r="AG224" s="486"/>
      <c r="AH224" s="486"/>
      <c r="AI224" s="486"/>
      <c r="AJ224" s="486"/>
    </row>
    <row r="225" spans="1:36" s="1" customFormat="1" ht="28.5" hidden="1" customHeight="1" x14ac:dyDescent="0.2">
      <c r="A225" s="9"/>
      <c r="B225" s="1538"/>
      <c r="C225" s="1028"/>
      <c r="D225" s="815" t="s">
        <v>756</v>
      </c>
      <c r="E225" s="102"/>
      <c r="F225" s="103" t="s">
        <v>861</v>
      </c>
      <c r="G225" s="460">
        <v>0</v>
      </c>
      <c r="H225" s="460">
        <v>1</v>
      </c>
      <c r="I225" s="105">
        <v>1</v>
      </c>
      <c r="J225" s="1286"/>
      <c r="K225" s="766"/>
      <c r="L225" s="105"/>
      <c r="M225" s="523"/>
      <c r="N225" s="523"/>
      <c r="O225" s="1220"/>
      <c r="P225" s="1220"/>
      <c r="Q225" s="1227"/>
      <c r="R225" s="1220"/>
      <c r="S225" s="763"/>
      <c r="T225" s="1220"/>
      <c r="U225" s="763"/>
      <c r="V225" s="763"/>
      <c r="W225" s="763"/>
      <c r="X225" s="976"/>
      <c r="Y225" s="1220"/>
      <c r="Z225" s="1285"/>
      <c r="AA225" s="621"/>
      <c r="AB225" s="486"/>
      <c r="AC225" s="486"/>
      <c r="AD225" s="486"/>
      <c r="AE225" s="486"/>
      <c r="AF225" s="486"/>
      <c r="AG225" s="486"/>
      <c r="AH225" s="486"/>
      <c r="AI225" s="486"/>
      <c r="AJ225" s="486"/>
    </row>
    <row r="226" spans="1:36" s="1" customFormat="1" ht="45" hidden="1" x14ac:dyDescent="0.2">
      <c r="A226" s="7" t="s">
        <v>111</v>
      </c>
      <c r="B226" s="443" t="s">
        <v>33</v>
      </c>
      <c r="C226" s="443"/>
      <c r="D226" s="470" t="s">
        <v>112</v>
      </c>
      <c r="E226" s="445" t="e">
        <f>+Y226/#REF!</f>
        <v>#REF!</v>
      </c>
      <c r="F226" s="446"/>
      <c r="G226" s="447"/>
      <c r="H226" s="447"/>
      <c r="I226" s="448"/>
      <c r="J226" s="449"/>
      <c r="K226" s="448"/>
      <c r="L226" s="448"/>
      <c r="M226" s="449"/>
      <c r="N226" s="449"/>
      <c r="O226" s="538"/>
      <c r="P226" s="538"/>
      <c r="Q226" s="538"/>
      <c r="R226" s="538"/>
      <c r="S226" s="538"/>
      <c r="T226" s="538"/>
      <c r="U226" s="538">
        <v>35000000</v>
      </c>
      <c r="V226" s="538">
        <v>10000000</v>
      </c>
      <c r="W226" s="538">
        <v>18000000</v>
      </c>
      <c r="X226" s="538"/>
      <c r="Y226" s="538">
        <f>+Y228</f>
        <v>73195</v>
      </c>
      <c r="Z226" s="653"/>
      <c r="AA226" s="502"/>
      <c r="AB226" s="503"/>
      <c r="AC226" s="503"/>
      <c r="AD226" s="503"/>
      <c r="AE226" s="486"/>
      <c r="AF226" s="486"/>
      <c r="AG226" s="486"/>
      <c r="AH226" s="486"/>
      <c r="AI226" s="486"/>
      <c r="AJ226" s="486"/>
    </row>
    <row r="227" spans="1:36" s="1" customFormat="1" ht="99.75" hidden="1" x14ac:dyDescent="0.2">
      <c r="A227" s="9"/>
      <c r="B227" s="100" t="s">
        <v>128</v>
      </c>
      <c r="C227" s="100"/>
      <c r="D227" s="101" t="s">
        <v>487</v>
      </c>
      <c r="E227" s="102" t="e">
        <f>+Y227/#REF!</f>
        <v>#REF!</v>
      </c>
      <c r="F227" s="103" t="s">
        <v>488</v>
      </c>
      <c r="G227" s="461" t="s">
        <v>528</v>
      </c>
      <c r="H227" s="461"/>
      <c r="I227" s="452">
        <v>0</v>
      </c>
      <c r="J227" s="507"/>
      <c r="K227" s="452"/>
      <c r="L227" s="452"/>
      <c r="M227" s="453"/>
      <c r="N227" s="453"/>
      <c r="O227" s="525"/>
      <c r="P227" s="525"/>
      <c r="Q227" s="525"/>
      <c r="R227" s="525"/>
      <c r="S227" s="525"/>
      <c r="T227" s="525"/>
      <c r="U227" s="525">
        <f>+U228</f>
        <v>35000000</v>
      </c>
      <c r="V227" s="525">
        <f>+V228</f>
        <v>10000000</v>
      </c>
      <c r="W227" s="525">
        <f>+W228</f>
        <v>18000000</v>
      </c>
      <c r="X227" s="525"/>
      <c r="Y227" s="525" t="e">
        <f>+U227+V227+W227+#REF!</f>
        <v>#REF!</v>
      </c>
      <c r="Z227" s="604" t="s">
        <v>378</v>
      </c>
      <c r="AA227" s="502"/>
      <c r="AB227" s="503"/>
      <c r="AC227" s="503"/>
      <c r="AD227" s="503"/>
      <c r="AE227" s="486"/>
      <c r="AF227" s="486"/>
      <c r="AG227" s="486"/>
      <c r="AH227" s="486"/>
      <c r="AI227" s="486"/>
      <c r="AJ227" s="486"/>
    </row>
    <row r="228" spans="1:36" s="1" customFormat="1" ht="15" hidden="1" customHeight="1" x14ac:dyDescent="0.2">
      <c r="A228" s="8" t="s">
        <v>114</v>
      </c>
      <c r="B228" s="1516" t="s">
        <v>37</v>
      </c>
      <c r="C228" s="1011"/>
      <c r="D228" s="454" t="s">
        <v>115</v>
      </c>
      <c r="E228" s="455" t="e">
        <f>+Y228/#REF!</f>
        <v>#REF!</v>
      </c>
      <c r="F228" s="456"/>
      <c r="G228" s="457"/>
      <c r="H228" s="457"/>
      <c r="I228" s="458"/>
      <c r="J228" s="459"/>
      <c r="K228" s="458"/>
      <c r="L228" s="458"/>
      <c r="M228" s="459"/>
      <c r="N228" s="459"/>
      <c r="O228" s="539">
        <f>SUBTOTAL(9,O229:O233)</f>
        <v>0</v>
      </c>
      <c r="P228" s="539">
        <f>SUBTOTAL(9,P229:P233)</f>
        <v>0</v>
      </c>
      <c r="Q228" s="539">
        <f>SUBTOTAL(9,Q229:Q233)</f>
        <v>0</v>
      </c>
      <c r="R228" s="539">
        <f>SUBTOTAL(9,R229:R233)</f>
        <v>0</v>
      </c>
      <c r="S228" s="539"/>
      <c r="T228" s="539">
        <f>SUBTOTAL(9,T229:T233)</f>
        <v>0</v>
      </c>
      <c r="U228" s="539">
        <v>35000000</v>
      </c>
      <c r="V228" s="539">
        <v>10000000</v>
      </c>
      <c r="W228" s="539">
        <v>18000000</v>
      </c>
      <c r="X228" s="539"/>
      <c r="Y228" s="539">
        <f>SUM(Y229:Y233)</f>
        <v>73195</v>
      </c>
      <c r="Z228" s="654"/>
      <c r="AA228" s="502"/>
      <c r="AB228" s="503"/>
      <c r="AC228" s="503"/>
      <c r="AD228" s="503"/>
      <c r="AE228" s="486"/>
      <c r="AF228" s="486"/>
      <c r="AG228" s="486"/>
      <c r="AH228" s="486"/>
      <c r="AI228" s="486"/>
      <c r="AJ228" s="486"/>
    </row>
    <row r="229" spans="1:36" s="1" customFormat="1" ht="28.5" hidden="1" customHeight="1" x14ac:dyDescent="0.2">
      <c r="A229" s="9"/>
      <c r="B229" s="1517"/>
      <c r="C229" s="1012"/>
      <c r="D229" s="815" t="s">
        <v>928</v>
      </c>
      <c r="E229" s="728"/>
      <c r="F229" s="103" t="s">
        <v>930</v>
      </c>
      <c r="G229" s="105">
        <v>0</v>
      </c>
      <c r="H229" s="840">
        <v>0.5</v>
      </c>
      <c r="I229" s="840">
        <v>0.5</v>
      </c>
      <c r="J229" s="1283" t="s">
        <v>551</v>
      </c>
      <c r="K229" s="508"/>
      <c r="L229" s="508"/>
      <c r="M229" s="523"/>
      <c r="N229" s="523"/>
      <c r="O229" s="525"/>
      <c r="P229" s="525"/>
      <c r="Q229" s="525"/>
      <c r="R229" s="525"/>
      <c r="S229" s="525"/>
      <c r="T229" s="525"/>
      <c r="U229" s="525"/>
      <c r="V229" s="525">
        <v>10000000</v>
      </c>
      <c r="W229" s="525">
        <v>18000000</v>
      </c>
      <c r="X229" s="762"/>
      <c r="Y229" s="1218">
        <f>SUM(O229:T233)</f>
        <v>73195</v>
      </c>
      <c r="Z229" s="1280" t="s">
        <v>881</v>
      </c>
      <c r="AA229" s="621"/>
      <c r="AB229" s="486"/>
      <c r="AC229" s="486"/>
      <c r="AD229" s="486"/>
      <c r="AE229" s="486"/>
      <c r="AF229" s="486"/>
      <c r="AG229" s="486"/>
      <c r="AH229" s="486"/>
      <c r="AI229" s="486"/>
      <c r="AJ229" s="486"/>
    </row>
    <row r="230" spans="1:36" s="1" customFormat="1" ht="33" hidden="1" customHeight="1" x14ac:dyDescent="0.2">
      <c r="B230" s="1517"/>
      <c r="C230" s="1012"/>
      <c r="D230" s="815" t="s">
        <v>757</v>
      </c>
      <c r="E230" s="475"/>
      <c r="F230" s="103" t="s">
        <v>931</v>
      </c>
      <c r="G230" s="105">
        <v>1</v>
      </c>
      <c r="H230" s="840">
        <v>76</v>
      </c>
      <c r="I230" s="105">
        <v>81</v>
      </c>
      <c r="J230" s="1284"/>
      <c r="K230" s="508"/>
      <c r="L230" s="508"/>
      <c r="M230" s="523"/>
      <c r="N230" s="523"/>
      <c r="O230" s="1218"/>
      <c r="P230" s="1218"/>
      <c r="Q230" s="1225">
        <v>52468</v>
      </c>
      <c r="R230" s="1218"/>
      <c r="S230" s="1218"/>
      <c r="T230" s="1225">
        <v>20727</v>
      </c>
      <c r="U230" s="1218">
        <v>0</v>
      </c>
      <c r="V230" s="1218">
        <v>0</v>
      </c>
      <c r="W230" s="1218">
        <v>0</v>
      </c>
      <c r="X230" s="974"/>
      <c r="Y230" s="1219"/>
      <c r="Z230" s="1281"/>
      <c r="AA230" s="729"/>
      <c r="AB230" s="486"/>
      <c r="AC230" s="486"/>
      <c r="AD230" s="486"/>
      <c r="AE230" s="486"/>
      <c r="AF230" s="486"/>
      <c r="AG230" s="486"/>
      <c r="AH230" s="486"/>
      <c r="AI230" s="486"/>
      <c r="AJ230" s="486"/>
    </row>
    <row r="231" spans="1:36" s="1" customFormat="1" ht="44.25" hidden="1" customHeight="1" x14ac:dyDescent="0.2">
      <c r="B231" s="1517"/>
      <c r="C231" s="1012"/>
      <c r="D231" s="815" t="s">
        <v>758</v>
      </c>
      <c r="E231" s="475"/>
      <c r="F231" s="103" t="s">
        <v>489</v>
      </c>
      <c r="G231" s="452">
        <v>0</v>
      </c>
      <c r="H231" s="452">
        <v>0.08</v>
      </c>
      <c r="I231" s="452">
        <v>0.17054263565891473</v>
      </c>
      <c r="J231" s="1284"/>
      <c r="K231" s="508" t="s">
        <v>552</v>
      </c>
      <c r="L231" s="508" t="s">
        <v>553</v>
      </c>
      <c r="M231" s="453">
        <v>0</v>
      </c>
      <c r="N231" s="453">
        <v>1</v>
      </c>
      <c r="O231" s="1219"/>
      <c r="P231" s="1219"/>
      <c r="Q231" s="1226"/>
      <c r="R231" s="1219"/>
      <c r="S231" s="1219"/>
      <c r="T231" s="1226"/>
      <c r="U231" s="1219">
        <v>0</v>
      </c>
      <c r="V231" s="1219">
        <v>0</v>
      </c>
      <c r="W231" s="1219">
        <v>0</v>
      </c>
      <c r="X231" s="974"/>
      <c r="Y231" s="1219"/>
      <c r="Z231" s="1281"/>
      <c r="AA231" s="729"/>
      <c r="AB231" s="486"/>
      <c r="AC231" s="486"/>
      <c r="AD231" s="486"/>
      <c r="AE231" s="486"/>
      <c r="AF231" s="486"/>
      <c r="AG231" s="486"/>
      <c r="AH231" s="486"/>
      <c r="AI231" s="486"/>
      <c r="AJ231" s="486"/>
    </row>
    <row r="232" spans="1:36" s="1" customFormat="1" ht="28.5" hidden="1" customHeight="1" x14ac:dyDescent="0.2">
      <c r="B232" s="1517"/>
      <c r="C232" s="1012"/>
      <c r="D232" s="815" t="s">
        <v>759</v>
      </c>
      <c r="E232" s="475"/>
      <c r="F232" s="103" t="s">
        <v>932</v>
      </c>
      <c r="G232" s="105">
        <v>1</v>
      </c>
      <c r="H232" s="930">
        <v>0</v>
      </c>
      <c r="I232" s="105">
        <v>0</v>
      </c>
      <c r="J232" s="1284"/>
      <c r="K232" s="1283" t="s">
        <v>554</v>
      </c>
      <c r="L232" s="1283" t="s">
        <v>555</v>
      </c>
      <c r="M232" s="1292">
        <v>1</v>
      </c>
      <c r="N232" s="1292">
        <v>1</v>
      </c>
      <c r="O232" s="1219"/>
      <c r="P232" s="1219"/>
      <c r="Q232" s="1226"/>
      <c r="R232" s="1219"/>
      <c r="S232" s="1219"/>
      <c r="T232" s="1226"/>
      <c r="U232" s="1219">
        <v>0</v>
      </c>
      <c r="V232" s="1219">
        <v>0</v>
      </c>
      <c r="W232" s="1219">
        <v>0</v>
      </c>
      <c r="X232" s="974"/>
      <c r="Y232" s="1219"/>
      <c r="Z232" s="1281"/>
      <c r="AA232" s="729"/>
      <c r="AB232" s="486"/>
      <c r="AC232" s="486"/>
      <c r="AD232" s="486"/>
      <c r="AE232" s="486"/>
      <c r="AF232" s="486"/>
      <c r="AG232" s="486"/>
      <c r="AH232" s="486"/>
      <c r="AI232" s="486"/>
      <c r="AJ232" s="486"/>
    </row>
    <row r="233" spans="1:36" s="1" customFormat="1" ht="50.25" hidden="1" customHeight="1" x14ac:dyDescent="0.2">
      <c r="B233" s="1517"/>
      <c r="C233" s="1012"/>
      <c r="D233" s="832" t="s">
        <v>929</v>
      </c>
      <c r="E233" s="475"/>
      <c r="F233" s="709" t="s">
        <v>933</v>
      </c>
      <c r="G233" s="1050">
        <v>0.03</v>
      </c>
      <c r="H233" s="1051">
        <v>0</v>
      </c>
      <c r="I233" s="452">
        <v>0</v>
      </c>
      <c r="J233" s="1284"/>
      <c r="K233" s="1286"/>
      <c r="L233" s="1286"/>
      <c r="M233" s="1293"/>
      <c r="N233" s="1587"/>
      <c r="O233" s="1219"/>
      <c r="P233" s="1219"/>
      <c r="Q233" s="1226"/>
      <c r="R233" s="1219"/>
      <c r="S233" s="1219"/>
      <c r="T233" s="1226"/>
      <c r="U233" s="1220">
        <v>0</v>
      </c>
      <c r="V233" s="1220">
        <v>0</v>
      </c>
      <c r="W233" s="1220">
        <v>0</v>
      </c>
      <c r="X233" s="974"/>
      <c r="Y233" s="1219"/>
      <c r="Z233" s="1281"/>
      <c r="AA233" s="729"/>
      <c r="AB233" s="486"/>
      <c r="AC233" s="486"/>
      <c r="AD233" s="486"/>
      <c r="AE233" s="486"/>
      <c r="AF233" s="486"/>
      <c r="AG233" s="486"/>
      <c r="AH233" s="486"/>
      <c r="AI233" s="486"/>
      <c r="AJ233" s="486"/>
    </row>
    <row r="234" spans="1:36" s="1" customFormat="1" ht="33" customHeight="1" x14ac:dyDescent="0.2">
      <c r="A234" s="5">
        <v>2</v>
      </c>
      <c r="B234" s="1145" t="s">
        <v>1012</v>
      </c>
      <c r="C234" s="1175" t="s">
        <v>1000</v>
      </c>
      <c r="D234" s="1175"/>
      <c r="E234" s="1176"/>
      <c r="F234" s="1175"/>
      <c r="G234" s="1175"/>
      <c r="H234" s="1175"/>
      <c r="I234" s="1176"/>
      <c r="J234" s="1175"/>
      <c r="K234" s="1033"/>
      <c r="L234" s="790"/>
      <c r="M234" s="1562"/>
      <c r="N234" s="1121"/>
      <c r="O234" s="1122"/>
      <c r="P234" s="1122">
        <f>+P254</f>
        <v>0</v>
      </c>
      <c r="Q234" s="1122"/>
      <c r="R234" s="1122"/>
      <c r="S234" s="1123"/>
      <c r="T234" s="1122">
        <f>+T254</f>
        <v>0</v>
      </c>
      <c r="U234" s="1034">
        <v>4066790964</v>
      </c>
      <c r="V234" s="791">
        <v>4499580000</v>
      </c>
      <c r="W234" s="1563">
        <v>4639558000</v>
      </c>
      <c r="X234" s="1123"/>
      <c r="Y234" s="1122">
        <f>+Y254</f>
        <v>50000</v>
      </c>
      <c r="Z234" s="1124"/>
      <c r="AA234" s="502"/>
      <c r="AB234" s="503"/>
      <c r="AC234" s="503"/>
      <c r="AD234" s="503"/>
      <c r="AE234" s="486"/>
      <c r="AF234" s="486"/>
      <c r="AG234" s="486"/>
      <c r="AH234" s="486"/>
      <c r="AI234" s="486"/>
      <c r="AJ234" s="486"/>
    </row>
    <row r="235" spans="1:36" s="1" customFormat="1" ht="45" hidden="1" x14ac:dyDescent="0.2">
      <c r="A235" s="7" t="s">
        <v>116</v>
      </c>
      <c r="B235" s="1064" t="s">
        <v>33</v>
      </c>
      <c r="C235" s="1064"/>
      <c r="D235" s="1065" t="s">
        <v>117</v>
      </c>
      <c r="E235" s="20" t="e">
        <f>+Y235/#REF!</f>
        <v>#REF!</v>
      </c>
      <c r="F235" s="1066"/>
      <c r="G235" s="1067"/>
      <c r="H235" s="1067"/>
      <c r="I235" s="42"/>
      <c r="J235" s="1068"/>
      <c r="K235" s="42"/>
      <c r="L235" s="42"/>
      <c r="M235" s="43"/>
      <c r="N235" s="1068"/>
      <c r="O235" s="1069"/>
      <c r="P235" s="1069"/>
      <c r="Q235" s="1069"/>
      <c r="R235" s="1069"/>
      <c r="S235" s="1069"/>
      <c r="T235" s="1069"/>
      <c r="U235" s="541">
        <v>600000</v>
      </c>
      <c r="V235" s="541">
        <v>10000000</v>
      </c>
      <c r="W235" s="541">
        <v>17000000</v>
      </c>
      <c r="X235" s="1069"/>
      <c r="Y235" s="1069">
        <f>+Y238</f>
        <v>751654</v>
      </c>
      <c r="Z235" s="1070"/>
      <c r="AA235" s="502"/>
      <c r="AB235" s="503"/>
      <c r="AC235" s="503"/>
      <c r="AD235" s="503"/>
      <c r="AE235" s="486"/>
      <c r="AF235" s="486"/>
      <c r="AG235" s="486"/>
      <c r="AH235" s="486"/>
      <c r="AI235" s="486"/>
      <c r="AJ235" s="486"/>
    </row>
    <row r="236" spans="1:36" s="1" customFormat="1" ht="42.75" hidden="1" customHeight="1" x14ac:dyDescent="0.2">
      <c r="A236" s="9"/>
      <c r="B236" s="29" t="s">
        <v>129</v>
      </c>
      <c r="C236" s="29"/>
      <c r="D236" s="30" t="s">
        <v>119</v>
      </c>
      <c r="E236" s="21" t="e">
        <f>+Y236/#REF!</f>
        <v>#REF!</v>
      </c>
      <c r="F236" s="44" t="s">
        <v>510</v>
      </c>
      <c r="G236" s="45" t="s">
        <v>528</v>
      </c>
      <c r="H236" s="45"/>
      <c r="I236" s="46">
        <v>1</v>
      </c>
      <c r="J236" s="47"/>
      <c r="K236" s="46"/>
      <c r="L236" s="46"/>
      <c r="M236" s="47"/>
      <c r="N236" s="47"/>
      <c r="O236" s="542"/>
      <c r="P236" s="542"/>
      <c r="Q236" s="542"/>
      <c r="R236" s="542"/>
      <c r="S236" s="542"/>
      <c r="T236" s="542"/>
      <c r="U236" s="543" t="e">
        <f>+#REF!+#REF!+U239+#REF!+#REF!+U242</f>
        <v>#REF!</v>
      </c>
      <c r="V236" s="543" t="e">
        <f>+#REF!+#REF!+V239+#REF!+#REF!+V242</f>
        <v>#REF!</v>
      </c>
      <c r="W236" s="543" t="e">
        <f>+#REF!+#REF!+W239+#REF!+#REF!+W242</f>
        <v>#REF!</v>
      </c>
      <c r="X236" s="543"/>
      <c r="Y236" s="543" t="e">
        <f>+U236+V236+W236+#REF!</f>
        <v>#REF!</v>
      </c>
      <c r="Z236" s="1459" t="s">
        <v>381</v>
      </c>
      <c r="AA236" s="502"/>
      <c r="AB236" s="503"/>
      <c r="AC236" s="503"/>
      <c r="AD236" s="503"/>
      <c r="AE236" s="486"/>
      <c r="AF236" s="486"/>
      <c r="AG236" s="486"/>
      <c r="AH236" s="486"/>
      <c r="AI236" s="486"/>
      <c r="AJ236" s="486"/>
    </row>
    <row r="237" spans="1:36" s="1" customFormat="1" ht="57" hidden="1" x14ac:dyDescent="0.2">
      <c r="A237" s="9"/>
      <c r="B237" s="29" t="s">
        <v>130</v>
      </c>
      <c r="C237" s="29"/>
      <c r="D237" s="30" t="s">
        <v>118</v>
      </c>
      <c r="E237" s="21" t="e">
        <f>+Y237/#REF!</f>
        <v>#REF!</v>
      </c>
      <c r="F237" s="44" t="s">
        <v>511</v>
      </c>
      <c r="G237" s="49">
        <v>0</v>
      </c>
      <c r="H237" s="49"/>
      <c r="I237" s="46">
        <v>0.1</v>
      </c>
      <c r="J237" s="47"/>
      <c r="K237" s="46"/>
      <c r="L237" s="46"/>
      <c r="M237" s="47"/>
      <c r="N237" s="47"/>
      <c r="O237" s="542"/>
      <c r="P237" s="542"/>
      <c r="Q237" s="542"/>
      <c r="R237" s="542"/>
      <c r="S237" s="542"/>
      <c r="T237" s="542"/>
      <c r="U237" s="543">
        <f>+U240</f>
        <v>0</v>
      </c>
      <c r="V237" s="543">
        <f>+V240</f>
        <v>1000000</v>
      </c>
      <c r="W237" s="543">
        <f>+W240</f>
        <v>0</v>
      </c>
      <c r="X237" s="543"/>
      <c r="Y237" s="543" t="e">
        <f>+U237+V237+W237+#REF!</f>
        <v>#REF!</v>
      </c>
      <c r="Z237" s="1459"/>
      <c r="AA237" s="502"/>
      <c r="AB237" s="503"/>
      <c r="AC237" s="503"/>
      <c r="AD237" s="503"/>
      <c r="AE237" s="486"/>
      <c r="AF237" s="486"/>
      <c r="AG237" s="486"/>
      <c r="AH237" s="486"/>
      <c r="AI237" s="486"/>
      <c r="AJ237" s="486"/>
    </row>
    <row r="238" spans="1:36" s="1" customFormat="1" ht="28.5" hidden="1" customHeight="1" x14ac:dyDescent="0.2">
      <c r="A238" s="8" t="s">
        <v>120</v>
      </c>
      <c r="B238" s="1533" t="s">
        <v>37</v>
      </c>
      <c r="C238" s="1024"/>
      <c r="D238" s="33" t="s">
        <v>121</v>
      </c>
      <c r="E238" s="22" t="e">
        <f>+Y238/#REF!</f>
        <v>#REF!</v>
      </c>
      <c r="F238" s="50"/>
      <c r="G238" s="51"/>
      <c r="H238" s="51"/>
      <c r="I238" s="52"/>
      <c r="J238" s="53"/>
      <c r="K238" s="52"/>
      <c r="L238" s="52"/>
      <c r="M238" s="53"/>
      <c r="N238" s="53"/>
      <c r="O238" s="544">
        <f t="shared" ref="O238:S238" si="1">SUBTOTAL(9,O239)</f>
        <v>0</v>
      </c>
      <c r="P238" s="544">
        <f t="shared" si="1"/>
        <v>0</v>
      </c>
      <c r="Q238" s="544">
        <f t="shared" si="1"/>
        <v>0</v>
      </c>
      <c r="R238" s="544">
        <f t="shared" si="1"/>
        <v>0</v>
      </c>
      <c r="S238" s="544">
        <f t="shared" si="1"/>
        <v>0</v>
      </c>
      <c r="T238" s="544">
        <f>SUBTOTAL(9,T239)</f>
        <v>0</v>
      </c>
      <c r="U238" s="544">
        <v>600000</v>
      </c>
      <c r="V238" s="544">
        <v>10000000</v>
      </c>
      <c r="W238" s="544">
        <v>17000000</v>
      </c>
      <c r="X238" s="544"/>
      <c r="Y238" s="544">
        <f>SUM(Y239:Y242)</f>
        <v>751654</v>
      </c>
      <c r="Z238" s="657"/>
      <c r="AA238" s="502"/>
      <c r="AB238" s="503"/>
      <c r="AC238" s="503"/>
      <c r="AD238" s="503"/>
      <c r="AE238" s="486"/>
      <c r="AF238" s="486"/>
      <c r="AG238" s="486"/>
      <c r="AH238" s="486"/>
      <c r="AI238" s="486"/>
      <c r="AJ238" s="486"/>
    </row>
    <row r="239" spans="1:36" s="1" customFormat="1" ht="33" hidden="1" customHeight="1" x14ac:dyDescent="0.2">
      <c r="A239" s="9"/>
      <c r="B239" s="1534"/>
      <c r="C239" s="1025"/>
      <c r="D239" s="793" t="s">
        <v>760</v>
      </c>
      <c r="E239" s="21" t="e">
        <f>+Y239/#REF!</f>
        <v>#REF!</v>
      </c>
      <c r="F239" s="44" t="s">
        <v>513</v>
      </c>
      <c r="G239" s="54">
        <v>0.7</v>
      </c>
      <c r="H239" s="54" t="s">
        <v>512</v>
      </c>
      <c r="I239" s="48">
        <v>1E-3</v>
      </c>
      <c r="J239" s="1274" t="s">
        <v>867</v>
      </c>
      <c r="K239" s="767"/>
      <c r="L239" s="48"/>
      <c r="M239" s="55"/>
      <c r="N239" s="55"/>
      <c r="O239" s="1230"/>
      <c r="P239" s="1212">
        <v>183099</v>
      </c>
      <c r="Q239" s="1215">
        <f>410383+158172</f>
        <v>568555</v>
      </c>
      <c r="R239" s="1230"/>
      <c r="S239" s="768"/>
      <c r="T239" s="1230"/>
      <c r="U239" s="764"/>
      <c r="V239" s="764">
        <v>1000000</v>
      </c>
      <c r="W239" s="764">
        <v>0</v>
      </c>
      <c r="X239" s="960"/>
      <c r="Y239" s="1230">
        <f>SUM(O239:T242)</f>
        <v>751654</v>
      </c>
      <c r="Z239" s="1456" t="s">
        <v>882</v>
      </c>
      <c r="AA239" s="621"/>
      <c r="AB239" s="486"/>
      <c r="AC239" s="486"/>
      <c r="AD239" s="486"/>
      <c r="AE239" s="486"/>
      <c r="AF239" s="486"/>
      <c r="AG239" s="486"/>
      <c r="AH239" s="486"/>
      <c r="AI239" s="486"/>
      <c r="AJ239" s="486"/>
    </row>
    <row r="240" spans="1:36" s="1" customFormat="1" ht="33" hidden="1" customHeight="1" x14ac:dyDescent="0.2">
      <c r="A240" s="9"/>
      <c r="B240" s="1534"/>
      <c r="C240" s="1025"/>
      <c r="D240" s="793" t="s">
        <v>761</v>
      </c>
      <c r="E240" s="21" t="e">
        <f>+Y240/#REF!</f>
        <v>#REF!</v>
      </c>
      <c r="F240" s="44" t="s">
        <v>514</v>
      </c>
      <c r="G240" s="63">
        <v>0</v>
      </c>
      <c r="H240" s="910">
        <v>1</v>
      </c>
      <c r="I240" s="817">
        <v>1E-3</v>
      </c>
      <c r="J240" s="1250"/>
      <c r="K240" s="1294"/>
      <c r="L240" s="48"/>
      <c r="M240" s="55"/>
      <c r="N240" s="55"/>
      <c r="O240" s="1231"/>
      <c r="P240" s="1213"/>
      <c r="Q240" s="1216"/>
      <c r="R240" s="1231"/>
      <c r="S240" s="1557" t="s">
        <v>615</v>
      </c>
      <c r="T240" s="1231"/>
      <c r="U240" s="1287"/>
      <c r="V240" s="1287">
        <v>1000000</v>
      </c>
      <c r="W240" s="1287">
        <v>0</v>
      </c>
      <c r="X240" s="977"/>
      <c r="Y240" s="1231"/>
      <c r="Z240" s="1457"/>
      <c r="AA240" s="621"/>
      <c r="AB240" s="486"/>
      <c r="AC240" s="486"/>
      <c r="AD240" s="486"/>
      <c r="AE240" s="486"/>
      <c r="AF240" s="486"/>
      <c r="AG240" s="486"/>
      <c r="AH240" s="486"/>
      <c r="AI240" s="486"/>
      <c r="AJ240" s="486"/>
    </row>
    <row r="241" spans="1:36" s="1" customFormat="1" ht="33" hidden="1" customHeight="1" x14ac:dyDescent="0.2">
      <c r="A241" s="9"/>
      <c r="B241" s="1534"/>
      <c r="C241" s="1025"/>
      <c r="D241" s="793" t="s">
        <v>762</v>
      </c>
      <c r="E241" s="21"/>
      <c r="F241" s="44" t="s">
        <v>857</v>
      </c>
      <c r="G241" s="63">
        <v>0</v>
      </c>
      <c r="H241" s="910">
        <v>300</v>
      </c>
      <c r="I241" s="817">
        <v>300</v>
      </c>
      <c r="J241" s="1250"/>
      <c r="K241" s="1295"/>
      <c r="L241" s="48"/>
      <c r="M241" s="55"/>
      <c r="N241" s="55"/>
      <c r="O241" s="1231"/>
      <c r="P241" s="1213"/>
      <c r="Q241" s="1216"/>
      <c r="R241" s="1231"/>
      <c r="S241" s="1558"/>
      <c r="T241" s="1231"/>
      <c r="U241" s="1288"/>
      <c r="V241" s="1288"/>
      <c r="W241" s="1288"/>
      <c r="X241" s="977"/>
      <c r="Y241" s="1231"/>
      <c r="Z241" s="1457"/>
      <c r="AA241" s="621"/>
      <c r="AB241" s="486"/>
      <c r="AC241" s="486"/>
      <c r="AD241" s="486"/>
      <c r="AE241" s="486"/>
      <c r="AF241" s="486"/>
      <c r="AG241" s="486"/>
      <c r="AH241" s="486"/>
      <c r="AI241" s="486"/>
      <c r="AJ241" s="486"/>
    </row>
    <row r="242" spans="1:36" s="1" customFormat="1" ht="28.5" hidden="1" customHeight="1" x14ac:dyDescent="0.2">
      <c r="A242" s="9"/>
      <c r="B242" s="1535"/>
      <c r="C242" s="1026"/>
      <c r="D242" s="793" t="s">
        <v>763</v>
      </c>
      <c r="E242" s="21" t="e">
        <f>+Y242/#REF!</f>
        <v>#REF!</v>
      </c>
      <c r="F242" s="44" t="s">
        <v>874</v>
      </c>
      <c r="G242" s="48">
        <v>1</v>
      </c>
      <c r="H242" s="48">
        <v>2</v>
      </c>
      <c r="I242" s="48">
        <v>3</v>
      </c>
      <c r="J242" s="1250"/>
      <c r="K242" s="1289"/>
      <c r="L242" s="48"/>
      <c r="M242" s="55"/>
      <c r="N242" s="55"/>
      <c r="O242" s="1231"/>
      <c r="P242" s="1213"/>
      <c r="Q242" s="1216"/>
      <c r="R242" s="1231"/>
      <c r="S242" s="1559"/>
      <c r="T242" s="1231"/>
      <c r="U242" s="1289"/>
      <c r="V242" s="1289">
        <v>0</v>
      </c>
      <c r="W242" s="1289">
        <v>0</v>
      </c>
      <c r="X242" s="977"/>
      <c r="Y242" s="1231"/>
      <c r="Z242" s="1457"/>
      <c r="AA242" s="621"/>
      <c r="AB242" s="486"/>
      <c r="AC242" s="486"/>
      <c r="AD242" s="486"/>
      <c r="AE242" s="486"/>
      <c r="AF242" s="486"/>
      <c r="AG242" s="486"/>
      <c r="AH242" s="486"/>
      <c r="AI242" s="486"/>
      <c r="AJ242" s="486"/>
    </row>
    <row r="243" spans="1:36" s="1" customFormat="1" ht="28.5" hidden="1" customHeight="1" x14ac:dyDescent="0.2">
      <c r="A243" s="9"/>
      <c r="B243" s="899"/>
      <c r="C243" s="1026"/>
      <c r="D243" s="793" t="s">
        <v>934</v>
      </c>
      <c r="E243" s="21"/>
      <c r="F243" s="44" t="s">
        <v>937</v>
      </c>
      <c r="G243" s="48">
        <v>0</v>
      </c>
      <c r="H243" s="931">
        <v>1E-3</v>
      </c>
      <c r="I243" s="931">
        <v>1E-3</v>
      </c>
      <c r="J243" s="1250"/>
      <c r="K243" s="902"/>
      <c r="L243" s="48"/>
      <c r="M243" s="55"/>
      <c r="N243" s="55"/>
      <c r="O243" s="1231"/>
      <c r="P243" s="1213"/>
      <c r="Q243" s="1216"/>
      <c r="R243" s="1231"/>
      <c r="S243" s="903"/>
      <c r="T243" s="1231"/>
      <c r="U243" s="902"/>
      <c r="V243" s="902"/>
      <c r="W243" s="902"/>
      <c r="X243" s="977"/>
      <c r="Y243" s="1231"/>
      <c r="Z243" s="1457"/>
      <c r="AA243" s="621"/>
      <c r="AB243" s="486"/>
      <c r="AC243" s="486"/>
      <c r="AD243" s="486"/>
      <c r="AE243" s="486"/>
      <c r="AF243" s="486"/>
      <c r="AG243" s="486"/>
      <c r="AH243" s="486"/>
      <c r="AI243" s="486"/>
      <c r="AJ243" s="486"/>
    </row>
    <row r="244" spans="1:36" s="1" customFormat="1" ht="28.5" hidden="1" customHeight="1" x14ac:dyDescent="0.2">
      <c r="A244" s="9"/>
      <c r="B244" s="899"/>
      <c r="C244" s="1026"/>
      <c r="D244" s="793" t="s">
        <v>935</v>
      </c>
      <c r="E244" s="21"/>
      <c r="F244" s="44" t="s">
        <v>938</v>
      </c>
      <c r="G244" s="48">
        <v>0</v>
      </c>
      <c r="H244" s="48">
        <v>0</v>
      </c>
      <c r="I244" s="48">
        <v>0</v>
      </c>
      <c r="J244" s="1250"/>
      <c r="K244" s="902"/>
      <c r="L244" s="48"/>
      <c r="M244" s="55"/>
      <c r="N244" s="55"/>
      <c r="O244" s="1231"/>
      <c r="P244" s="1213"/>
      <c r="Q244" s="1216"/>
      <c r="R244" s="1231"/>
      <c r="S244" s="903"/>
      <c r="T244" s="1231"/>
      <c r="U244" s="902"/>
      <c r="V244" s="902"/>
      <c r="W244" s="902"/>
      <c r="X244" s="977"/>
      <c r="Y244" s="1231"/>
      <c r="Z244" s="1457"/>
      <c r="AA244" s="621"/>
      <c r="AB244" s="486"/>
      <c r="AC244" s="486"/>
      <c r="AD244" s="486"/>
      <c r="AE244" s="486"/>
      <c r="AF244" s="486"/>
      <c r="AG244" s="486"/>
      <c r="AH244" s="486"/>
      <c r="AI244" s="486"/>
      <c r="AJ244" s="486"/>
    </row>
    <row r="245" spans="1:36" s="1" customFormat="1" ht="42.75" hidden="1" customHeight="1" x14ac:dyDescent="0.2">
      <c r="A245" s="9"/>
      <c r="B245" s="899"/>
      <c r="C245" s="1026"/>
      <c r="D245" s="793" t="s">
        <v>936</v>
      </c>
      <c r="E245" s="21"/>
      <c r="F245" s="44" t="s">
        <v>939</v>
      </c>
      <c r="G245" s="48">
        <v>0</v>
      </c>
      <c r="H245" s="48">
        <v>0</v>
      </c>
      <c r="I245" s="48">
        <v>0</v>
      </c>
      <c r="J245" s="1275"/>
      <c r="K245" s="902"/>
      <c r="L245" s="48"/>
      <c r="M245" s="55"/>
      <c r="N245" s="55"/>
      <c r="O245" s="1232"/>
      <c r="P245" s="1214"/>
      <c r="Q245" s="1217"/>
      <c r="R245" s="1232"/>
      <c r="S245" s="903"/>
      <c r="T245" s="1232"/>
      <c r="U245" s="902"/>
      <c r="V245" s="902"/>
      <c r="W245" s="902"/>
      <c r="X245" s="959"/>
      <c r="Y245" s="1232"/>
      <c r="Z245" s="1461"/>
      <c r="AA245" s="621"/>
      <c r="AB245" s="486"/>
      <c r="AC245" s="486"/>
      <c r="AD245" s="486"/>
      <c r="AE245" s="486"/>
      <c r="AF245" s="486"/>
      <c r="AG245" s="486"/>
      <c r="AH245" s="486"/>
      <c r="AI245" s="486"/>
      <c r="AJ245" s="486"/>
    </row>
    <row r="246" spans="1:36" s="1" customFormat="1" ht="45" hidden="1" x14ac:dyDescent="0.2">
      <c r="A246" s="6"/>
      <c r="B246" s="25" t="s">
        <v>31</v>
      </c>
      <c r="C246" s="25"/>
      <c r="D246" s="26" t="s">
        <v>124</v>
      </c>
      <c r="E246" s="19"/>
      <c r="F246" s="36"/>
      <c r="G246" s="37"/>
      <c r="H246" s="37"/>
      <c r="I246" s="38"/>
      <c r="J246" s="39"/>
      <c r="K246" s="38"/>
      <c r="L246" s="38"/>
      <c r="M246" s="39"/>
      <c r="N246" s="39"/>
      <c r="O246" s="540"/>
      <c r="P246" s="540"/>
      <c r="Q246" s="540"/>
      <c r="R246" s="540"/>
      <c r="S246" s="540"/>
      <c r="T246" s="540"/>
      <c r="U246" s="540"/>
      <c r="V246" s="540"/>
      <c r="W246" s="540"/>
      <c r="X246" s="540"/>
      <c r="Y246" s="540">
        <f>+Y247</f>
        <v>1683467</v>
      </c>
      <c r="Z246" s="655"/>
      <c r="AA246" s="502"/>
      <c r="AB246" s="503"/>
      <c r="AC246" s="503"/>
      <c r="AD246" s="503"/>
      <c r="AE246" s="486"/>
      <c r="AF246" s="486"/>
      <c r="AG246" s="486"/>
      <c r="AH246" s="486"/>
      <c r="AI246" s="486"/>
      <c r="AJ246" s="486"/>
    </row>
    <row r="247" spans="1:36" s="1" customFormat="1" ht="45" hidden="1" x14ac:dyDescent="0.25">
      <c r="A247" s="7" t="s">
        <v>122</v>
      </c>
      <c r="B247" s="27" t="s">
        <v>33</v>
      </c>
      <c r="C247" s="27"/>
      <c r="D247" s="32" t="s">
        <v>764</v>
      </c>
      <c r="E247" s="20" t="e">
        <f>+Y247/#REF!</f>
        <v>#REF!</v>
      </c>
      <c r="F247" s="40"/>
      <c r="G247" s="41"/>
      <c r="H247" s="41"/>
      <c r="I247" s="42"/>
      <c r="J247" s="43"/>
      <c r="K247" s="42"/>
      <c r="L247" s="42"/>
      <c r="M247" s="43"/>
      <c r="N247" s="43"/>
      <c r="O247" s="541"/>
      <c r="P247" s="541"/>
      <c r="Q247" s="541"/>
      <c r="R247" s="541"/>
      <c r="S247" s="541"/>
      <c r="T247" s="541"/>
      <c r="U247" s="541">
        <v>300000</v>
      </c>
      <c r="V247" s="541">
        <v>3000000</v>
      </c>
      <c r="W247" s="541">
        <v>10000000</v>
      </c>
      <c r="X247" s="541"/>
      <c r="Y247" s="541">
        <f>+Y249</f>
        <v>1683467</v>
      </c>
      <c r="Z247" s="656"/>
      <c r="AA247" s="502"/>
      <c r="AB247" s="503"/>
      <c r="AC247" s="503"/>
      <c r="AD247" s="503"/>
      <c r="AE247" s="486"/>
      <c r="AF247" s="486"/>
      <c r="AG247" s="486"/>
      <c r="AH247" s="486"/>
      <c r="AI247" s="486"/>
      <c r="AJ247" s="486"/>
    </row>
    <row r="248" spans="1:36" s="4" customFormat="1" ht="99.75" hidden="1" x14ac:dyDescent="0.2">
      <c r="A248" s="370"/>
      <c r="B248" s="592" t="s">
        <v>138</v>
      </c>
      <c r="C248" s="592"/>
      <c r="D248" s="593" t="s">
        <v>515</v>
      </c>
      <c r="E248" s="594" t="e">
        <f>+Y248/#REF!</f>
        <v>#REF!</v>
      </c>
      <c r="F248" s="595" t="s">
        <v>516</v>
      </c>
      <c r="G248" s="622">
        <v>1</v>
      </c>
      <c r="H248" s="622"/>
      <c r="I248" s="622">
        <v>1</v>
      </c>
      <c r="J248" s="623"/>
      <c r="K248" s="622"/>
      <c r="L248" s="622"/>
      <c r="M248" s="623"/>
      <c r="N248" s="623"/>
      <c r="O248" s="624"/>
      <c r="P248" s="624"/>
      <c r="Q248" s="624"/>
      <c r="R248" s="624"/>
      <c r="S248" s="624"/>
      <c r="T248" s="624"/>
      <c r="U248" s="596">
        <f>SUM(U250:U253)</f>
        <v>0</v>
      </c>
      <c r="V248" s="596">
        <f>SUM(V250:V253)</f>
        <v>2000000</v>
      </c>
      <c r="W248" s="596">
        <f>SUM(W250:W253)</f>
        <v>0</v>
      </c>
      <c r="X248" s="596"/>
      <c r="Y248" s="596" t="e">
        <f>+U248+V248+W248+#REF!</f>
        <v>#REF!</v>
      </c>
      <c r="Z248" s="625" t="s">
        <v>381</v>
      </c>
      <c r="AA248" s="618"/>
      <c r="AB248" s="505"/>
      <c r="AC248" s="505"/>
      <c r="AD248" s="505"/>
      <c r="AE248" s="505"/>
      <c r="AF248" s="505"/>
      <c r="AG248" s="505"/>
      <c r="AH248" s="505"/>
      <c r="AI248" s="505"/>
      <c r="AJ248" s="505"/>
    </row>
    <row r="249" spans="1:36" s="1" customFormat="1" ht="15" hidden="1" x14ac:dyDescent="0.2">
      <c r="A249" s="8" t="s">
        <v>123</v>
      </c>
      <c r="B249" s="1533" t="s">
        <v>37</v>
      </c>
      <c r="C249" s="1024"/>
      <c r="D249" s="33" t="s">
        <v>124</v>
      </c>
      <c r="E249" s="22" t="e">
        <f>+Y249/#REF!</f>
        <v>#REF!</v>
      </c>
      <c r="F249" s="50"/>
      <c r="G249" s="51"/>
      <c r="H249" s="51"/>
      <c r="I249" s="52"/>
      <c r="J249" s="53"/>
      <c r="K249" s="52"/>
      <c r="L249" s="52"/>
      <c r="M249" s="53"/>
      <c r="N249" s="53"/>
      <c r="O249" s="544">
        <f>SUBTOTAL(9,O250)</f>
        <v>0</v>
      </c>
      <c r="P249" s="544">
        <f>SUBTOTAL(9,P250)</f>
        <v>0</v>
      </c>
      <c r="Q249" s="544">
        <f>SUBTOTAL(9,Q250)</f>
        <v>0</v>
      </c>
      <c r="R249" s="544">
        <f>SUBTOTAL(9,R250)</f>
        <v>0</v>
      </c>
      <c r="S249" s="544"/>
      <c r="T249" s="544">
        <f>SUBTOTAL(9,T250)</f>
        <v>0</v>
      </c>
      <c r="U249" s="544">
        <v>300000</v>
      </c>
      <c r="V249" s="544">
        <v>3000000</v>
      </c>
      <c r="W249" s="544">
        <v>10000000</v>
      </c>
      <c r="X249" s="544"/>
      <c r="Y249" s="544">
        <f>SUM(Y250)</f>
        <v>1683467</v>
      </c>
      <c r="Z249" s="657"/>
      <c r="AA249" s="502"/>
      <c r="AB249" s="503"/>
      <c r="AC249" s="503"/>
      <c r="AD249" s="503"/>
      <c r="AE249" s="486"/>
      <c r="AF249" s="486"/>
      <c r="AG249" s="486"/>
      <c r="AH249" s="486"/>
      <c r="AI249" s="486"/>
      <c r="AJ249" s="486"/>
    </row>
    <row r="250" spans="1:36" s="1" customFormat="1" ht="28.5" hidden="1" customHeight="1" x14ac:dyDescent="0.2">
      <c r="A250" s="9"/>
      <c r="B250" s="1534"/>
      <c r="C250" s="1025"/>
      <c r="D250" s="793" t="s">
        <v>765</v>
      </c>
      <c r="E250" s="21" t="e">
        <f>+Y250/#REF!</f>
        <v>#REF!</v>
      </c>
      <c r="F250" s="44" t="s">
        <v>517</v>
      </c>
      <c r="G250" s="48">
        <v>0</v>
      </c>
      <c r="H250" s="48">
        <v>0</v>
      </c>
      <c r="I250" s="48">
        <v>0</v>
      </c>
      <c r="J250" s="1228" t="s">
        <v>866</v>
      </c>
      <c r="K250" s="48"/>
      <c r="L250" s="48"/>
      <c r="M250" s="55"/>
      <c r="N250" s="55"/>
      <c r="O250" s="1230"/>
      <c r="P250" s="1215">
        <v>171996</v>
      </c>
      <c r="Q250" s="1216">
        <v>619822</v>
      </c>
      <c r="R250" s="1231"/>
      <c r="S250" s="1560" t="s">
        <v>616</v>
      </c>
      <c r="T250" s="1215">
        <v>891649</v>
      </c>
      <c r="U250" s="543"/>
      <c r="V250" s="543">
        <v>1000000</v>
      </c>
      <c r="W250" s="543">
        <v>0</v>
      </c>
      <c r="X250" s="1057"/>
      <c r="Y250" s="1230">
        <f>SUM(O250:T253)</f>
        <v>1683467</v>
      </c>
      <c r="Z250" s="1456" t="s">
        <v>882</v>
      </c>
      <c r="AA250" s="621"/>
      <c r="AB250" s="486"/>
      <c r="AC250" s="486"/>
      <c r="AD250" s="486"/>
      <c r="AE250" s="486"/>
      <c r="AF250" s="486"/>
      <c r="AG250" s="486"/>
      <c r="AH250" s="486"/>
      <c r="AI250" s="486"/>
      <c r="AJ250" s="486"/>
    </row>
    <row r="251" spans="1:36" s="1" customFormat="1" ht="28.5" hidden="1" customHeight="1" x14ac:dyDescent="0.2">
      <c r="A251" s="9"/>
      <c r="B251" s="1534"/>
      <c r="C251" s="1025"/>
      <c r="D251" s="831" t="s">
        <v>766</v>
      </c>
      <c r="E251" s="21" t="e">
        <f>+Y251/#REF!</f>
        <v>#REF!</v>
      </c>
      <c r="F251" s="44" t="s">
        <v>940</v>
      </c>
      <c r="G251" s="54">
        <v>10</v>
      </c>
      <c r="H251" s="932">
        <v>2</v>
      </c>
      <c r="I251" s="48">
        <v>15</v>
      </c>
      <c r="J251" s="1242"/>
      <c r="K251" s="1287"/>
      <c r="L251" s="48"/>
      <c r="M251" s="55"/>
      <c r="N251" s="55"/>
      <c r="O251" s="1231"/>
      <c r="P251" s="1216"/>
      <c r="Q251" s="1216"/>
      <c r="R251" s="1231"/>
      <c r="S251" s="1561"/>
      <c r="T251" s="1216"/>
      <c r="U251" s="543"/>
      <c r="V251" s="543">
        <v>1000000</v>
      </c>
      <c r="W251" s="543">
        <v>0</v>
      </c>
      <c r="X251" s="1107"/>
      <c r="Y251" s="1231"/>
      <c r="Z251" s="1457"/>
      <c r="AA251" s="621"/>
      <c r="AB251" s="486"/>
      <c r="AC251" s="486"/>
      <c r="AD251" s="486"/>
      <c r="AE251" s="486"/>
      <c r="AF251" s="486"/>
      <c r="AG251" s="486"/>
      <c r="AH251" s="486"/>
      <c r="AI251" s="486"/>
      <c r="AJ251" s="486"/>
    </row>
    <row r="252" spans="1:36" s="1" customFormat="1" ht="57" hidden="1" customHeight="1" x14ac:dyDescent="0.2">
      <c r="A252" s="9"/>
      <c r="B252" s="1534"/>
      <c r="C252" s="1025"/>
      <c r="D252" s="831" t="s">
        <v>767</v>
      </c>
      <c r="E252" s="21"/>
      <c r="F252" s="44" t="s">
        <v>941</v>
      </c>
      <c r="G252" s="54" t="s">
        <v>869</v>
      </c>
      <c r="H252" s="932">
        <v>40</v>
      </c>
      <c r="I252" s="48">
        <v>40</v>
      </c>
      <c r="J252" s="1242"/>
      <c r="K252" s="1288"/>
      <c r="L252" s="48"/>
      <c r="M252" s="55"/>
      <c r="N252" s="55"/>
      <c r="O252" s="1231"/>
      <c r="P252" s="1216"/>
      <c r="Q252" s="1216"/>
      <c r="R252" s="1231"/>
      <c r="S252" s="1561"/>
      <c r="T252" s="1216"/>
      <c r="U252" s="543"/>
      <c r="V252" s="543"/>
      <c r="W252" s="543"/>
      <c r="X252" s="1107"/>
      <c r="Y252" s="1231"/>
      <c r="Z252" s="1457"/>
      <c r="AA252" s="621"/>
      <c r="AB252" s="486"/>
      <c r="AC252" s="486"/>
      <c r="AD252" s="486"/>
      <c r="AE252" s="486"/>
      <c r="AF252" s="486"/>
      <c r="AG252" s="486"/>
      <c r="AH252" s="486"/>
      <c r="AI252" s="486"/>
      <c r="AJ252" s="486"/>
    </row>
    <row r="253" spans="1:36" s="1" customFormat="1" ht="28.5" hidden="1" customHeight="1" x14ac:dyDescent="0.2">
      <c r="A253" s="9"/>
      <c r="B253" s="1534"/>
      <c r="C253" s="1025"/>
      <c r="D253" s="1052" t="s">
        <v>768</v>
      </c>
      <c r="E253" s="21" t="e">
        <f>+Y253/#REF!</f>
        <v>#REF!</v>
      </c>
      <c r="F253" s="958" t="s">
        <v>942</v>
      </c>
      <c r="G253" s="1053">
        <v>0</v>
      </c>
      <c r="H253" s="1054">
        <v>2</v>
      </c>
      <c r="I253" s="48">
        <v>1</v>
      </c>
      <c r="J253" s="1242"/>
      <c r="K253" s="1289"/>
      <c r="L253" s="48"/>
      <c r="M253" s="55"/>
      <c r="N253" s="1120"/>
      <c r="O253" s="1231"/>
      <c r="P253" s="1216"/>
      <c r="Q253" s="1216"/>
      <c r="R253" s="1231"/>
      <c r="S253" s="1561"/>
      <c r="T253" s="1216"/>
      <c r="U253" s="543"/>
      <c r="V253" s="543">
        <v>0</v>
      </c>
      <c r="W253" s="543">
        <v>0</v>
      </c>
      <c r="X253" s="1107"/>
      <c r="Y253" s="1231"/>
      <c r="Z253" s="1457"/>
      <c r="AA253" s="621"/>
      <c r="AB253" s="486"/>
      <c r="AC253" s="486"/>
      <c r="AD253" s="486"/>
      <c r="AE253" s="486"/>
      <c r="AF253" s="486"/>
      <c r="AG253" s="486"/>
      <c r="AH253" s="486"/>
      <c r="AI253" s="486"/>
      <c r="AJ253" s="486"/>
    </row>
    <row r="254" spans="1:36" s="1" customFormat="1" ht="15" x14ac:dyDescent="0.2">
      <c r="A254" s="6"/>
      <c r="B254" s="1235" t="s">
        <v>31</v>
      </c>
      <c r="C254" s="1235"/>
      <c r="D254" s="1235" t="s">
        <v>769</v>
      </c>
      <c r="E254" s="1236"/>
      <c r="F254" s="1235"/>
      <c r="G254" s="1235"/>
      <c r="H254" s="1235"/>
      <c r="I254" s="1236"/>
      <c r="J254" s="1235"/>
      <c r="K254" s="1035"/>
      <c r="L254" s="38"/>
      <c r="M254" s="1564"/>
      <c r="N254" s="1125"/>
      <c r="O254" s="1126"/>
      <c r="P254" s="1126">
        <f>+P255</f>
        <v>0</v>
      </c>
      <c r="Q254" s="1126">
        <f>+Q255</f>
        <v>50000</v>
      </c>
      <c r="R254" s="1126">
        <f>+R255</f>
        <v>0</v>
      </c>
      <c r="S254" s="1126"/>
      <c r="T254" s="1126">
        <f>+T255</f>
        <v>0</v>
      </c>
      <c r="U254" s="1037"/>
      <c r="V254" s="540"/>
      <c r="W254" s="1566"/>
      <c r="X254" s="1126"/>
      <c r="Y254" s="1126">
        <f>+Y255</f>
        <v>50000</v>
      </c>
      <c r="Z254" s="1129"/>
      <c r="AA254" s="502"/>
      <c r="AB254" s="503"/>
      <c r="AC254" s="503"/>
      <c r="AD254" s="503"/>
      <c r="AE254" s="486"/>
      <c r="AF254" s="486"/>
      <c r="AG254" s="486"/>
      <c r="AH254" s="486"/>
      <c r="AI254" s="486"/>
      <c r="AJ254" s="486"/>
    </row>
    <row r="255" spans="1:36" s="1" customFormat="1" ht="15" x14ac:dyDescent="0.25">
      <c r="A255" s="7" t="s">
        <v>125</v>
      </c>
      <c r="B255" s="1243" t="s">
        <v>33</v>
      </c>
      <c r="C255" s="1243"/>
      <c r="D255" s="1237" t="s">
        <v>993</v>
      </c>
      <c r="E255" s="1238"/>
      <c r="F255" s="1237"/>
      <c r="G255" s="1237"/>
      <c r="H255" s="1237"/>
      <c r="I255" s="1238"/>
      <c r="J255" s="1237"/>
      <c r="K255" s="1036"/>
      <c r="L255" s="42"/>
      <c r="M255" s="1565"/>
      <c r="N255" s="1127"/>
      <c r="O255" s="1128"/>
      <c r="P255" s="1128">
        <f>+P257</f>
        <v>0</v>
      </c>
      <c r="Q255" s="1128">
        <f>+Q257</f>
        <v>50000</v>
      </c>
      <c r="R255" s="1128">
        <f>+R257</f>
        <v>0</v>
      </c>
      <c r="S255" s="1128"/>
      <c r="T255" s="1128">
        <f>+T257</f>
        <v>0</v>
      </c>
      <c r="U255" s="1038">
        <v>100000</v>
      </c>
      <c r="V255" s="541">
        <v>1000000</v>
      </c>
      <c r="W255" s="1567">
        <v>10000000</v>
      </c>
      <c r="X255" s="1128"/>
      <c r="Y255" s="1128">
        <f>+Y257</f>
        <v>50000</v>
      </c>
      <c r="Z255" s="1130"/>
      <c r="AA255" s="502"/>
      <c r="AB255" s="503"/>
      <c r="AC255" s="503"/>
      <c r="AD255" s="503"/>
      <c r="AE255" s="486"/>
      <c r="AF255" s="486"/>
      <c r="AG255" s="486"/>
      <c r="AH255" s="486"/>
      <c r="AI255" s="486"/>
      <c r="AJ255" s="486"/>
    </row>
    <row r="256" spans="1:36" s="4" customFormat="1" ht="33" hidden="1" customHeight="1" x14ac:dyDescent="0.2">
      <c r="A256" s="370"/>
      <c r="B256" s="1071" t="s">
        <v>139</v>
      </c>
      <c r="C256" s="1071"/>
      <c r="D256" s="1072" t="s">
        <v>219</v>
      </c>
      <c r="E256" s="594" t="e">
        <f>+Y256/#REF!</f>
        <v>#REF!</v>
      </c>
      <c r="F256" s="1073" t="s">
        <v>518</v>
      </c>
      <c r="G256" s="1074">
        <v>0</v>
      </c>
      <c r="H256" s="1074"/>
      <c r="I256" s="626">
        <v>0</v>
      </c>
      <c r="J256" s="1075"/>
      <c r="K256" s="626"/>
      <c r="L256" s="626"/>
      <c r="M256" s="627"/>
      <c r="N256" s="1075"/>
      <c r="O256" s="1076"/>
      <c r="P256" s="1076"/>
      <c r="Q256" s="1076"/>
      <c r="R256" s="1076"/>
      <c r="S256" s="1076"/>
      <c r="T256" s="1076"/>
      <c r="U256" s="596">
        <f>+U258</f>
        <v>0</v>
      </c>
      <c r="V256" s="596">
        <f>+V258</f>
        <v>1000000</v>
      </c>
      <c r="W256" s="596">
        <f>+W258</f>
        <v>1000000</v>
      </c>
      <c r="X256" s="1076"/>
      <c r="Y256" s="1076" t="e">
        <f>+U256+V256+W256+#REF!</f>
        <v>#REF!</v>
      </c>
      <c r="Z256" s="1077" t="s">
        <v>382</v>
      </c>
      <c r="AA256" s="618"/>
      <c r="AB256" s="505"/>
      <c r="AC256" s="505"/>
      <c r="AD256" s="505"/>
      <c r="AE256" s="505"/>
      <c r="AF256" s="505"/>
      <c r="AG256" s="505"/>
      <c r="AH256" s="505"/>
      <c r="AI256" s="505"/>
      <c r="AJ256" s="505"/>
    </row>
    <row r="257" spans="1:36" s="1" customFormat="1" ht="33" customHeight="1" x14ac:dyDescent="0.2">
      <c r="A257" s="8" t="s">
        <v>126</v>
      </c>
      <c r="B257" s="1131" t="s">
        <v>1029</v>
      </c>
      <c r="C257" s="1169" t="s">
        <v>1017</v>
      </c>
      <c r="D257" s="1169"/>
      <c r="E257" s="22" t="e">
        <f>+Y257/#REF!</f>
        <v>#REF!</v>
      </c>
      <c r="F257" s="1133" t="s">
        <v>994</v>
      </c>
      <c r="G257" s="1134">
        <v>0.33</v>
      </c>
      <c r="H257" s="1134">
        <v>0.28000000000000003</v>
      </c>
      <c r="I257" s="1569"/>
      <c r="J257" s="1137"/>
      <c r="K257" s="1039"/>
      <c r="L257" s="52"/>
      <c r="M257" s="1571"/>
      <c r="N257" s="1137"/>
      <c r="O257" s="1138">
        <f>SUBTOTAL(9,O258:O261)</f>
        <v>0</v>
      </c>
      <c r="P257" s="1138">
        <f>SUBTOTAL(9,P258:P261)</f>
        <v>0</v>
      </c>
      <c r="Q257" s="1138">
        <f>SUBTOTAL(9,Q258:Q261)</f>
        <v>50000</v>
      </c>
      <c r="R257" s="1138">
        <f>SUBTOTAL(9,R258:R261)</f>
        <v>0</v>
      </c>
      <c r="S257" s="1138"/>
      <c r="T257" s="1138">
        <f>+T261+T260+T259+T258</f>
        <v>0</v>
      </c>
      <c r="U257" s="1041">
        <v>100000</v>
      </c>
      <c r="V257" s="544">
        <v>1000000</v>
      </c>
      <c r="W257" s="1572">
        <v>10000000</v>
      </c>
      <c r="X257" s="1138"/>
      <c r="Y257" s="1138">
        <f>+Y261+Y260+Y259+Y258</f>
        <v>50000</v>
      </c>
      <c r="Z257" s="1143"/>
      <c r="AA257" s="502"/>
      <c r="AB257" s="503"/>
      <c r="AC257" s="503"/>
      <c r="AD257" s="503"/>
      <c r="AE257" s="486"/>
      <c r="AF257" s="486"/>
      <c r="AG257" s="486"/>
      <c r="AH257" s="486"/>
      <c r="AI257" s="486"/>
      <c r="AJ257" s="486"/>
    </row>
    <row r="258" spans="1:36" s="1" customFormat="1" ht="77.25" customHeight="1" x14ac:dyDescent="0.2">
      <c r="A258" s="9"/>
      <c r="B258" s="1131" t="s">
        <v>1028</v>
      </c>
      <c r="C258" s="1170" t="s">
        <v>995</v>
      </c>
      <c r="D258" s="1170"/>
      <c r="E258" s="21" t="e">
        <f>+Y258/#REF!</f>
        <v>#REF!</v>
      </c>
      <c r="F258" s="1135" t="s">
        <v>996</v>
      </c>
      <c r="G258" s="1136">
        <v>354</v>
      </c>
      <c r="H258" s="1136">
        <v>200</v>
      </c>
      <c r="I258" s="1570">
        <v>165</v>
      </c>
      <c r="J258" s="1233" t="s">
        <v>1018</v>
      </c>
      <c r="K258" s="1040"/>
      <c r="L258" s="48"/>
      <c r="M258" s="818"/>
      <c r="N258" s="1204" t="s">
        <v>1020</v>
      </c>
      <c r="O258" s="1140"/>
      <c r="P258" s="1556">
        <v>0</v>
      </c>
      <c r="Q258" s="1241">
        <v>40000</v>
      </c>
      <c r="R258" s="1139"/>
      <c r="S258" s="1144"/>
      <c r="T258" s="1141">
        <v>0</v>
      </c>
      <c r="U258" s="1042"/>
      <c r="V258" s="543">
        <v>1000000</v>
      </c>
      <c r="W258" s="1573">
        <v>1000000</v>
      </c>
      <c r="X258" s="1144"/>
      <c r="Y258" s="1141">
        <f>SUBTOTAL(9,O258:T258)</f>
        <v>40000</v>
      </c>
      <c r="Z258" s="1465" t="s">
        <v>992</v>
      </c>
      <c r="AA258" s="621"/>
      <c r="AB258" s="486"/>
      <c r="AC258" s="486"/>
      <c r="AD258" s="486"/>
      <c r="AE258" s="486"/>
      <c r="AF258" s="486"/>
      <c r="AG258" s="486"/>
      <c r="AH258" s="486"/>
      <c r="AI258" s="486"/>
      <c r="AJ258" s="486"/>
    </row>
    <row r="259" spans="1:36" s="1" customFormat="1" ht="15" customHeight="1" x14ac:dyDescent="0.2">
      <c r="A259" s="9"/>
      <c r="B259" s="1182" t="s">
        <v>1028</v>
      </c>
      <c r="C259" s="1171" t="s">
        <v>997</v>
      </c>
      <c r="D259" s="1171"/>
      <c r="E259" s="805"/>
      <c r="F259" s="1171" t="s">
        <v>998</v>
      </c>
      <c r="G259" s="1241">
        <v>247</v>
      </c>
      <c r="H259" s="1241">
        <v>80</v>
      </c>
      <c r="I259" s="1570"/>
      <c r="J259" s="1233"/>
      <c r="K259" s="1040"/>
      <c r="L259" s="48"/>
      <c r="M259" s="818"/>
      <c r="N259" s="1204"/>
      <c r="O259" s="1206"/>
      <c r="P259" s="1556"/>
      <c r="Q259" s="1241"/>
      <c r="R259" s="1170"/>
      <c r="S259" s="1144"/>
      <c r="T259" s="1207">
        <v>0</v>
      </c>
      <c r="U259" s="1042"/>
      <c r="V259" s="543"/>
      <c r="W259" s="1573"/>
      <c r="X259" s="1210"/>
      <c r="Y259" s="1207">
        <f>SUBTOTAL(9,O259:T259)</f>
        <v>0</v>
      </c>
      <c r="Z259" s="1465"/>
      <c r="AA259" s="621"/>
      <c r="AB259" s="486"/>
      <c r="AC259" s="486"/>
      <c r="AD259" s="486"/>
      <c r="AE259" s="486"/>
      <c r="AF259" s="486"/>
      <c r="AG259" s="486"/>
      <c r="AH259" s="486"/>
      <c r="AI259" s="486"/>
      <c r="AJ259" s="486"/>
    </row>
    <row r="260" spans="1:36" s="1" customFormat="1" ht="56.25" customHeight="1" x14ac:dyDescent="0.2">
      <c r="A260" s="9"/>
      <c r="B260" s="1182"/>
      <c r="C260" s="1171"/>
      <c r="D260" s="1171"/>
      <c r="E260" s="1568" t="s">
        <v>998</v>
      </c>
      <c r="F260" s="1171"/>
      <c r="G260" s="1241"/>
      <c r="H260" s="1241"/>
      <c r="I260" s="1570"/>
      <c r="J260" s="1233"/>
      <c r="K260" s="1040"/>
      <c r="L260" s="48"/>
      <c r="M260" s="818"/>
      <c r="N260" s="1204"/>
      <c r="O260" s="1206"/>
      <c r="P260" s="1556"/>
      <c r="Q260" s="1241"/>
      <c r="R260" s="1170"/>
      <c r="S260" s="1144"/>
      <c r="T260" s="1207"/>
      <c r="U260" s="1042"/>
      <c r="V260" s="543"/>
      <c r="W260" s="1573"/>
      <c r="X260" s="1210"/>
      <c r="Y260" s="1207"/>
      <c r="Z260" s="1465"/>
      <c r="AA260" s="621"/>
      <c r="AB260" s="486"/>
      <c r="AC260" s="486"/>
      <c r="AD260" s="486"/>
      <c r="AE260" s="486"/>
      <c r="AF260" s="486"/>
      <c r="AG260" s="486"/>
      <c r="AH260" s="486"/>
      <c r="AI260" s="486"/>
      <c r="AJ260" s="486"/>
    </row>
    <row r="261" spans="1:36" s="1" customFormat="1" ht="114" x14ac:dyDescent="0.2">
      <c r="A261" s="9"/>
      <c r="B261" s="1132" t="s">
        <v>1028</v>
      </c>
      <c r="C261" s="1172" t="s">
        <v>1001</v>
      </c>
      <c r="D261" s="1172"/>
      <c r="E261" s="21"/>
      <c r="F261" s="1135" t="s">
        <v>999</v>
      </c>
      <c r="G261" s="1136">
        <v>1</v>
      </c>
      <c r="H261" s="1136">
        <v>1</v>
      </c>
      <c r="I261" s="1570">
        <v>71</v>
      </c>
      <c r="J261" s="1159" t="s">
        <v>1021</v>
      </c>
      <c r="K261" s="1040"/>
      <c r="L261" s="48"/>
      <c r="M261" s="818"/>
      <c r="N261" s="1142" t="s">
        <v>1019</v>
      </c>
      <c r="O261" s="1144"/>
      <c r="P261" s="1144">
        <v>0</v>
      </c>
      <c r="Q261" s="1144">
        <v>10000</v>
      </c>
      <c r="R261" s="1144"/>
      <c r="S261" s="1144"/>
      <c r="T261" s="1144">
        <f>+P261</f>
        <v>0</v>
      </c>
      <c r="U261" s="1042"/>
      <c r="V261" s="543"/>
      <c r="W261" s="1573"/>
      <c r="X261" s="1144"/>
      <c r="Y261" s="1144">
        <f>SUBTOTAL(9,O261:T261)</f>
        <v>10000</v>
      </c>
      <c r="Z261" s="1465"/>
      <c r="AA261" s="621"/>
      <c r="AB261" s="486"/>
      <c r="AC261" s="486"/>
      <c r="AD261" s="486"/>
      <c r="AE261" s="486"/>
      <c r="AF261" s="486"/>
      <c r="AG261" s="486"/>
      <c r="AH261" s="486"/>
      <c r="AI261" s="486"/>
      <c r="AJ261" s="486"/>
    </row>
    <row r="262" spans="1:36" s="1" customFormat="1" ht="30" hidden="1" customHeight="1" x14ac:dyDescent="0.2">
      <c r="A262" s="6" t="s">
        <v>131</v>
      </c>
      <c r="B262" s="1078" t="s">
        <v>31</v>
      </c>
      <c r="C262" s="1078"/>
      <c r="D262" s="1079" t="s">
        <v>133</v>
      </c>
      <c r="E262" s="19" t="e">
        <f>+Y262/#REF!</f>
        <v>#REF!</v>
      </c>
      <c r="F262" s="1080"/>
      <c r="G262" s="1081"/>
      <c r="H262" s="1081"/>
      <c r="I262" s="38"/>
      <c r="J262" s="1082"/>
      <c r="K262" s="38"/>
      <c r="L262" s="38"/>
      <c r="M262" s="39"/>
      <c r="N262" s="1082"/>
      <c r="O262" s="1083"/>
      <c r="P262" s="1083"/>
      <c r="Q262" s="1083"/>
      <c r="R262" s="1083"/>
      <c r="S262" s="1083"/>
      <c r="T262" s="1083"/>
      <c r="U262" s="540">
        <v>3414287930</v>
      </c>
      <c r="V262" s="540">
        <v>3670180000</v>
      </c>
      <c r="W262" s="540">
        <v>3704052000</v>
      </c>
      <c r="X262" s="1083"/>
      <c r="Y262" s="1083">
        <f>+Y263+Y289</f>
        <v>1135247</v>
      </c>
      <c r="Z262" s="1466"/>
      <c r="AA262" s="502"/>
      <c r="AB262" s="503"/>
      <c r="AC262" s="503"/>
      <c r="AD262" s="503"/>
      <c r="AE262" s="486"/>
      <c r="AF262" s="486"/>
      <c r="AG262" s="486"/>
      <c r="AH262" s="486"/>
      <c r="AI262" s="486"/>
      <c r="AJ262" s="486"/>
    </row>
    <row r="263" spans="1:36" s="1" customFormat="1" ht="15" hidden="1" customHeight="1" x14ac:dyDescent="0.2">
      <c r="A263" s="7" t="s">
        <v>132</v>
      </c>
      <c r="B263" s="27" t="s">
        <v>33</v>
      </c>
      <c r="C263" s="27"/>
      <c r="D263" s="28" t="s">
        <v>770</v>
      </c>
      <c r="E263" s="20" t="e">
        <f>+Y263/#REF!</f>
        <v>#REF!</v>
      </c>
      <c r="F263" s="40"/>
      <c r="G263" s="41"/>
      <c r="H263" s="41"/>
      <c r="I263" s="42"/>
      <c r="J263" s="43"/>
      <c r="K263" s="42"/>
      <c r="L263" s="42"/>
      <c r="M263" s="43"/>
      <c r="N263" s="43"/>
      <c r="O263" s="541"/>
      <c r="P263" s="541"/>
      <c r="Q263" s="541"/>
      <c r="R263" s="541"/>
      <c r="S263" s="541"/>
      <c r="T263" s="541"/>
      <c r="U263" s="541">
        <v>3414287930</v>
      </c>
      <c r="V263" s="541">
        <v>3670180000</v>
      </c>
      <c r="W263" s="541">
        <v>3704052000</v>
      </c>
      <c r="X263" s="541"/>
      <c r="Y263" s="541">
        <f>+Y266+Y276+Y284+Y287</f>
        <v>990453</v>
      </c>
      <c r="Z263" s="1466"/>
      <c r="AA263" s="502"/>
      <c r="AB263" s="503"/>
      <c r="AC263" s="503"/>
      <c r="AD263" s="503"/>
      <c r="AE263" s="486"/>
      <c r="AF263" s="486"/>
      <c r="AG263" s="486"/>
      <c r="AH263" s="486"/>
      <c r="AI263" s="486"/>
      <c r="AJ263" s="486"/>
    </row>
    <row r="264" spans="1:36" s="1" customFormat="1" ht="33" hidden="1" customHeight="1" x14ac:dyDescent="0.2">
      <c r="A264" s="9"/>
      <c r="B264" s="29" t="s">
        <v>150</v>
      </c>
      <c r="C264" s="29"/>
      <c r="D264" s="30" t="s">
        <v>135</v>
      </c>
      <c r="E264" s="21" t="e">
        <f>+Y264/#REF!</f>
        <v>#REF!</v>
      </c>
      <c r="F264" s="44" t="s">
        <v>232</v>
      </c>
      <c r="G264" s="59">
        <f>+(98+99+87)/3/100</f>
        <v>0.94666666666666677</v>
      </c>
      <c r="H264" s="59"/>
      <c r="I264" s="60">
        <v>0.94669999999999999</v>
      </c>
      <c r="J264" s="61"/>
      <c r="K264" s="60"/>
      <c r="L264" s="60"/>
      <c r="M264" s="61"/>
      <c r="N264" s="61"/>
      <c r="O264" s="543"/>
      <c r="P264" s="543"/>
      <c r="Q264" s="543"/>
      <c r="R264" s="543"/>
      <c r="S264" s="543"/>
      <c r="T264" s="543"/>
      <c r="U264" s="543">
        <f>+U266+U276+U284-U265</f>
        <v>3364287930</v>
      </c>
      <c r="V264" s="543">
        <f>+V266+V276+V284-V265</f>
        <v>3620180000</v>
      </c>
      <c r="W264" s="543">
        <f>+W266+W276+W284-W265</f>
        <v>3604052000</v>
      </c>
      <c r="X264" s="543"/>
      <c r="Y264" s="543" t="e">
        <f>+U264+V264+W264+#REF!</f>
        <v>#REF!</v>
      </c>
      <c r="Z264" s="1466"/>
      <c r="AA264" s="502"/>
      <c r="AB264" s="503"/>
      <c r="AC264" s="503"/>
      <c r="AD264" s="503"/>
      <c r="AE264" s="486"/>
      <c r="AF264" s="486"/>
      <c r="AG264" s="486"/>
      <c r="AH264" s="486"/>
      <c r="AI264" s="486"/>
      <c r="AJ264" s="486"/>
    </row>
    <row r="265" spans="1:36" s="1" customFormat="1" ht="33" hidden="1" customHeight="1" x14ac:dyDescent="0.2">
      <c r="A265" s="9"/>
      <c r="B265" s="29" t="s">
        <v>151</v>
      </c>
      <c r="C265" s="29"/>
      <c r="D265" s="30" t="s">
        <v>134</v>
      </c>
      <c r="E265" s="21" t="e">
        <f>+Y265/#REF!</f>
        <v>#REF!</v>
      </c>
      <c r="F265" s="44" t="s">
        <v>233</v>
      </c>
      <c r="G265" s="62">
        <v>0.23</v>
      </c>
      <c r="H265" s="62"/>
      <c r="I265" s="60">
        <v>0.23</v>
      </c>
      <c r="J265" s="61"/>
      <c r="K265" s="60"/>
      <c r="L265" s="60"/>
      <c r="M265" s="61"/>
      <c r="N265" s="61"/>
      <c r="O265" s="543"/>
      <c r="P265" s="543"/>
      <c r="Q265" s="543"/>
      <c r="R265" s="543"/>
      <c r="S265" s="543"/>
      <c r="T265" s="543"/>
      <c r="U265" s="543">
        <f>+U271</f>
        <v>50000000</v>
      </c>
      <c r="V265" s="543">
        <f>+V271</f>
        <v>50000000</v>
      </c>
      <c r="W265" s="543">
        <f>+W271</f>
        <v>100000000</v>
      </c>
      <c r="X265" s="543"/>
      <c r="Y265" s="543" t="e">
        <f>+U265+V265+W265+#REF!</f>
        <v>#REF!</v>
      </c>
      <c r="Z265" s="1466"/>
      <c r="AA265" s="502"/>
      <c r="AB265" s="503"/>
      <c r="AC265" s="503"/>
      <c r="AD265" s="503"/>
      <c r="AE265" s="486"/>
      <c r="AF265" s="486"/>
      <c r="AG265" s="486"/>
      <c r="AH265" s="486"/>
      <c r="AI265" s="486"/>
      <c r="AJ265" s="486"/>
    </row>
    <row r="266" spans="1:36" s="1" customFormat="1" ht="45" hidden="1" customHeight="1" x14ac:dyDescent="0.25">
      <c r="A266" s="8" t="s">
        <v>136</v>
      </c>
      <c r="B266" s="31" t="s">
        <v>37</v>
      </c>
      <c r="C266" s="31"/>
      <c r="D266" s="34" t="s">
        <v>137</v>
      </c>
      <c r="E266" s="22" t="e">
        <f>+Y266/#REF!</f>
        <v>#REF!</v>
      </c>
      <c r="F266" s="50"/>
      <c r="G266" s="51"/>
      <c r="H266" s="51"/>
      <c r="I266" s="52"/>
      <c r="J266" s="53"/>
      <c r="K266" s="52"/>
      <c r="L266" s="52"/>
      <c r="M266" s="53"/>
      <c r="N266" s="53"/>
      <c r="O266" s="544">
        <f>SUBTOTAL(9,O267:O275)</f>
        <v>0</v>
      </c>
      <c r="P266" s="544">
        <f>SUBTOTAL(9,P267:P275)</f>
        <v>0</v>
      </c>
      <c r="Q266" s="544">
        <f>SUBTOTAL(9,Q267:Q275)</f>
        <v>0</v>
      </c>
      <c r="R266" s="544">
        <f>SUBTOTAL(9,R267:R275)</f>
        <v>0</v>
      </c>
      <c r="S266" s="544"/>
      <c r="T266" s="544">
        <f>SUBTOTAL(9,T267:T275)</f>
        <v>0</v>
      </c>
      <c r="U266" s="544">
        <v>1205239525</v>
      </c>
      <c r="V266" s="544">
        <v>1434325689</v>
      </c>
      <c r="W266" s="544">
        <v>1443605862.2</v>
      </c>
      <c r="X266" s="544"/>
      <c r="Y266" s="544">
        <f>SUM(Y267:Y275)</f>
        <v>24160</v>
      </c>
      <c r="Z266" s="1466"/>
      <c r="AA266" s="502"/>
      <c r="AB266" s="503"/>
      <c r="AC266" s="503"/>
      <c r="AD266" s="503"/>
      <c r="AE266" s="486"/>
      <c r="AF266" s="486"/>
      <c r="AG266" s="486"/>
      <c r="AH266" s="486"/>
      <c r="AI266" s="486"/>
      <c r="AJ266" s="486"/>
    </row>
    <row r="267" spans="1:36" s="1" customFormat="1" ht="42.75" hidden="1" customHeight="1" x14ac:dyDescent="0.2">
      <c r="A267" s="9"/>
      <c r="B267" s="29"/>
      <c r="C267" s="29"/>
      <c r="D267" s="30" t="s">
        <v>771</v>
      </c>
      <c r="E267" s="21" t="e">
        <f>+Y267/#REF!</f>
        <v>#REF!</v>
      </c>
      <c r="F267" s="44" t="s">
        <v>906</v>
      </c>
      <c r="G267" s="63">
        <v>0</v>
      </c>
      <c r="H267" s="63">
        <v>0</v>
      </c>
      <c r="I267" s="48">
        <v>0</v>
      </c>
      <c r="J267" s="1228" t="s">
        <v>863</v>
      </c>
      <c r="K267" s="48"/>
      <c r="L267" s="48"/>
      <c r="M267" s="55"/>
      <c r="N267" s="55"/>
      <c r="O267" s="543"/>
      <c r="P267" s="543"/>
      <c r="Q267" s="543"/>
      <c r="R267" s="543"/>
      <c r="S267" s="543"/>
      <c r="T267" s="543"/>
      <c r="U267" s="543">
        <v>72722021</v>
      </c>
      <c r="V267" s="543">
        <v>50000000</v>
      </c>
      <c r="W267" s="543">
        <v>50000000</v>
      </c>
      <c r="X267" s="543"/>
      <c r="Y267" s="543">
        <f t="shared" ref="Y267:Y275" si="2">SUM(O267:T267)</f>
        <v>0</v>
      </c>
      <c r="Z267" s="1466"/>
      <c r="AA267" s="502"/>
      <c r="AB267" s="503"/>
      <c r="AC267" s="503"/>
      <c r="AD267" s="503"/>
      <c r="AE267" s="486"/>
      <c r="AF267" s="486"/>
      <c r="AG267" s="486"/>
      <c r="AH267" s="486"/>
      <c r="AI267" s="486"/>
      <c r="AJ267" s="486"/>
    </row>
    <row r="268" spans="1:36" s="1" customFormat="1" ht="28.5" hidden="1" customHeight="1" x14ac:dyDescent="0.2">
      <c r="A268" s="9"/>
      <c r="B268" s="29"/>
      <c r="C268" s="29"/>
      <c r="D268" s="30" t="s">
        <v>772</v>
      </c>
      <c r="E268" s="21" t="e">
        <f>+Y268/#REF!</f>
        <v>#REF!</v>
      </c>
      <c r="F268" s="44" t="s">
        <v>234</v>
      </c>
      <c r="G268" s="63">
        <v>0.2</v>
      </c>
      <c r="H268" s="63">
        <v>0.2</v>
      </c>
      <c r="I268" s="886">
        <v>0.2</v>
      </c>
      <c r="J268" s="1242"/>
      <c r="K268" s="48"/>
      <c r="L268" s="48"/>
      <c r="M268" s="55"/>
      <c r="N268" s="55"/>
      <c r="O268" s="543"/>
      <c r="P268" s="543"/>
      <c r="Q268" s="543"/>
      <c r="R268" s="543"/>
      <c r="S268" s="543"/>
      <c r="T268" s="543"/>
      <c r="U268" s="543">
        <v>50000000</v>
      </c>
      <c r="V268" s="543">
        <v>50000000</v>
      </c>
      <c r="W268" s="543">
        <v>50000000</v>
      </c>
      <c r="X268" s="543"/>
      <c r="Y268" s="543">
        <f t="shared" si="2"/>
        <v>0</v>
      </c>
      <c r="Z268" s="1466"/>
      <c r="AA268" s="502"/>
      <c r="AB268" s="503"/>
      <c r="AC268" s="503"/>
      <c r="AD268" s="503"/>
      <c r="AE268" s="486"/>
      <c r="AF268" s="486"/>
      <c r="AG268" s="486"/>
      <c r="AH268" s="486"/>
      <c r="AI268" s="486"/>
      <c r="AJ268" s="486"/>
    </row>
    <row r="269" spans="1:36" s="1" customFormat="1" ht="42.75" hidden="1" customHeight="1" x14ac:dyDescent="0.2">
      <c r="A269" s="9"/>
      <c r="B269" s="29"/>
      <c r="C269" s="29"/>
      <c r="D269" s="30" t="s">
        <v>773</v>
      </c>
      <c r="E269" s="21" t="e">
        <f>+Y269/#REF!</f>
        <v>#REF!</v>
      </c>
      <c r="F269" s="44" t="s">
        <v>519</v>
      </c>
      <c r="G269" s="63">
        <v>1</v>
      </c>
      <c r="H269" s="63">
        <v>1</v>
      </c>
      <c r="I269" s="886">
        <v>0.95</v>
      </c>
      <c r="J269" s="1242"/>
      <c r="K269" s="48"/>
      <c r="L269" s="48"/>
      <c r="M269" s="55"/>
      <c r="N269" s="55"/>
      <c r="O269" s="543"/>
      <c r="P269" s="543"/>
      <c r="Q269" s="543"/>
      <c r="R269" s="543"/>
      <c r="S269" s="543"/>
      <c r="T269" s="543"/>
      <c r="U269" s="543">
        <v>100000000</v>
      </c>
      <c r="V269" s="543">
        <v>100000000</v>
      </c>
      <c r="W269" s="543">
        <v>100000000</v>
      </c>
      <c r="X269" s="543"/>
      <c r="Y269" s="543">
        <f t="shared" si="2"/>
        <v>0</v>
      </c>
      <c r="Z269" s="1466"/>
      <c r="AA269" s="502"/>
      <c r="AB269" s="503"/>
      <c r="AC269" s="503"/>
      <c r="AD269" s="503"/>
      <c r="AE269" s="486"/>
      <c r="AF269" s="486"/>
      <c r="AG269" s="486"/>
      <c r="AH269" s="486"/>
      <c r="AI269" s="486"/>
      <c r="AJ269" s="486"/>
    </row>
    <row r="270" spans="1:36" s="1" customFormat="1" ht="28.5" hidden="1" customHeight="1" x14ac:dyDescent="0.2">
      <c r="A270" s="9"/>
      <c r="B270" s="29"/>
      <c r="C270" s="29"/>
      <c r="D270" s="30" t="s">
        <v>774</v>
      </c>
      <c r="E270" s="21" t="e">
        <f>+Y270/#REF!</f>
        <v>#REF!</v>
      </c>
      <c r="F270" s="44" t="s">
        <v>907</v>
      </c>
      <c r="G270" s="60">
        <v>0.98799999999999999</v>
      </c>
      <c r="H270" s="60">
        <v>0.98799999999999999</v>
      </c>
      <c r="I270" s="886">
        <v>0.99</v>
      </c>
      <c r="J270" s="1242"/>
      <c r="K270" s="60"/>
      <c r="L270" s="60"/>
      <c r="M270" s="61"/>
      <c r="N270" s="61"/>
      <c r="O270" s="543"/>
      <c r="P270" s="543"/>
      <c r="Q270" s="860">
        <v>7067</v>
      </c>
      <c r="R270" s="543"/>
      <c r="S270" s="543"/>
      <c r="T270" s="543"/>
      <c r="U270" s="543">
        <v>400000000</v>
      </c>
      <c r="V270" s="543">
        <v>424779592</v>
      </c>
      <c r="W270" s="543">
        <v>524779592</v>
      </c>
      <c r="X270" s="543"/>
      <c r="Y270" s="543">
        <f t="shared" si="2"/>
        <v>7067</v>
      </c>
      <c r="Z270" s="1466"/>
      <c r="AA270" s="502"/>
      <c r="AB270" s="503"/>
      <c r="AC270" s="503"/>
      <c r="AD270" s="503"/>
      <c r="AE270" s="486"/>
      <c r="AF270" s="486"/>
      <c r="AG270" s="486"/>
      <c r="AH270" s="486"/>
      <c r="AI270" s="486"/>
      <c r="AJ270" s="486"/>
    </row>
    <row r="271" spans="1:36" s="1" customFormat="1" ht="42.75" hidden="1" customHeight="1" x14ac:dyDescent="0.2">
      <c r="A271" s="9"/>
      <c r="B271" s="29"/>
      <c r="C271" s="29"/>
      <c r="D271" s="30" t="s">
        <v>775</v>
      </c>
      <c r="E271" s="21" t="e">
        <f>+Y271/#REF!</f>
        <v>#REF!</v>
      </c>
      <c r="F271" s="44" t="s">
        <v>235</v>
      </c>
      <c r="G271" s="56">
        <v>0</v>
      </c>
      <c r="H271" s="56">
        <v>0</v>
      </c>
      <c r="I271" s="886">
        <v>0</v>
      </c>
      <c r="J271" s="1242"/>
      <c r="K271" s="48"/>
      <c r="L271" s="48"/>
      <c r="M271" s="55"/>
      <c r="N271" s="55"/>
      <c r="O271" s="543"/>
      <c r="P271" s="543"/>
      <c r="Q271" s="543"/>
      <c r="R271" s="543"/>
      <c r="S271" s="543"/>
      <c r="T271" s="543"/>
      <c r="U271" s="543">
        <v>50000000</v>
      </c>
      <c r="V271" s="543">
        <v>50000000</v>
      </c>
      <c r="W271" s="543">
        <v>100000000</v>
      </c>
      <c r="X271" s="543"/>
      <c r="Y271" s="543">
        <f t="shared" si="2"/>
        <v>0</v>
      </c>
      <c r="Z271" s="1466"/>
      <c r="AA271" s="502"/>
      <c r="AB271" s="503"/>
      <c r="AC271" s="503"/>
      <c r="AD271" s="503"/>
      <c r="AE271" s="486"/>
      <c r="AF271" s="486"/>
      <c r="AG271" s="486"/>
      <c r="AH271" s="486"/>
      <c r="AI271" s="486"/>
      <c r="AJ271" s="486"/>
    </row>
    <row r="272" spans="1:36" s="1" customFormat="1" ht="28.5" hidden="1" customHeight="1" x14ac:dyDescent="0.2">
      <c r="A272" s="9"/>
      <c r="B272" s="29"/>
      <c r="C272" s="29"/>
      <c r="D272" s="30" t="s">
        <v>776</v>
      </c>
      <c r="E272" s="21" t="e">
        <f>+Y272/#REF!</f>
        <v>#REF!</v>
      </c>
      <c r="F272" s="44" t="s">
        <v>908</v>
      </c>
      <c r="G272" s="54">
        <v>0.2</v>
      </c>
      <c r="H272" s="54">
        <v>0.2</v>
      </c>
      <c r="I272" s="886">
        <v>0.2</v>
      </c>
      <c r="J272" s="1242"/>
      <c r="K272" s="48"/>
      <c r="L272" s="48"/>
      <c r="M272" s="55"/>
      <c r="N272" s="55"/>
      <c r="O272" s="543"/>
      <c r="P272" s="543"/>
      <c r="Q272" s="543"/>
      <c r="R272" s="543"/>
      <c r="S272" s="543"/>
      <c r="T272" s="543"/>
      <c r="U272" s="543">
        <v>0</v>
      </c>
      <c r="V272" s="543">
        <v>150000000</v>
      </c>
      <c r="W272" s="543">
        <v>0</v>
      </c>
      <c r="X272" s="543"/>
      <c r="Y272" s="543">
        <f t="shared" si="2"/>
        <v>0</v>
      </c>
      <c r="Z272" s="1466"/>
      <c r="AA272" s="502"/>
      <c r="AB272" s="503"/>
      <c r="AC272" s="503"/>
      <c r="AD272" s="503"/>
      <c r="AE272" s="486"/>
      <c r="AF272" s="486"/>
      <c r="AG272" s="486"/>
      <c r="AH272" s="486"/>
      <c r="AI272" s="486"/>
      <c r="AJ272" s="486"/>
    </row>
    <row r="273" spans="1:36" s="1" customFormat="1" ht="28.5" hidden="1" customHeight="1" x14ac:dyDescent="0.2">
      <c r="A273" s="9"/>
      <c r="B273" s="29"/>
      <c r="C273" s="29"/>
      <c r="D273" s="30" t="s">
        <v>777</v>
      </c>
      <c r="E273" s="21" t="e">
        <f>+Y273/#REF!</f>
        <v>#REF!</v>
      </c>
      <c r="F273" s="44" t="s">
        <v>909</v>
      </c>
      <c r="G273" s="48">
        <v>1</v>
      </c>
      <c r="H273" s="48">
        <v>1</v>
      </c>
      <c r="I273" s="886">
        <v>1</v>
      </c>
      <c r="J273" s="1242"/>
      <c r="K273" s="48"/>
      <c r="L273" s="48"/>
      <c r="M273" s="55"/>
      <c r="N273" s="55"/>
      <c r="O273" s="543"/>
      <c r="P273" s="543"/>
      <c r="Q273" s="543"/>
      <c r="R273" s="543"/>
      <c r="S273" s="543"/>
      <c r="T273" s="543"/>
      <c r="U273" s="543">
        <v>500000</v>
      </c>
      <c r="V273" s="543">
        <v>500000</v>
      </c>
      <c r="W273" s="543">
        <v>500000</v>
      </c>
      <c r="X273" s="543"/>
      <c r="Y273" s="543">
        <f t="shared" si="2"/>
        <v>0</v>
      </c>
      <c r="Z273" s="1466"/>
      <c r="AA273" s="502"/>
      <c r="AB273" s="503"/>
      <c r="AC273" s="503"/>
      <c r="AD273" s="503"/>
      <c r="AE273" s="486"/>
      <c r="AF273" s="486"/>
      <c r="AG273" s="486"/>
      <c r="AH273" s="486"/>
      <c r="AI273" s="486"/>
      <c r="AJ273" s="486"/>
    </row>
    <row r="274" spans="1:36" s="1" customFormat="1" ht="28.5" hidden="1" customHeight="1" x14ac:dyDescent="0.2">
      <c r="A274" s="9"/>
      <c r="B274" s="29"/>
      <c r="C274" s="29"/>
      <c r="D274" s="30" t="s">
        <v>778</v>
      </c>
      <c r="E274" s="21" t="e">
        <f>+Y274/#REF!</f>
        <v>#REF!</v>
      </c>
      <c r="F274" s="44" t="s">
        <v>236</v>
      </c>
      <c r="G274" s="48">
        <v>0</v>
      </c>
      <c r="H274" s="48">
        <v>0</v>
      </c>
      <c r="I274" s="886">
        <v>0</v>
      </c>
      <c r="J274" s="1242"/>
      <c r="K274" s="48"/>
      <c r="L274" s="48"/>
      <c r="M274" s="55"/>
      <c r="N274" s="55"/>
      <c r="O274" s="543"/>
      <c r="P274" s="543"/>
      <c r="Q274" s="543"/>
      <c r="R274" s="543"/>
      <c r="S274" s="543"/>
      <c r="T274" s="543"/>
      <c r="U274" s="543">
        <v>500000</v>
      </c>
      <c r="V274" s="543">
        <v>500000</v>
      </c>
      <c r="W274" s="543">
        <v>500000</v>
      </c>
      <c r="X274" s="543"/>
      <c r="Y274" s="543">
        <f t="shared" si="2"/>
        <v>0</v>
      </c>
      <c r="Z274" s="1466"/>
      <c r="AA274" s="502"/>
      <c r="AB274" s="503"/>
      <c r="AC274" s="503"/>
      <c r="AD274" s="503"/>
      <c r="AE274" s="486"/>
      <c r="AF274" s="486"/>
      <c r="AG274" s="486"/>
      <c r="AH274" s="486"/>
      <c r="AI274" s="486"/>
      <c r="AJ274" s="486"/>
    </row>
    <row r="275" spans="1:36" s="1" customFormat="1" ht="28.5" hidden="1" customHeight="1" x14ac:dyDescent="0.2">
      <c r="A275" s="9"/>
      <c r="B275" s="29"/>
      <c r="C275" s="29"/>
      <c r="D275" s="35" t="s">
        <v>779</v>
      </c>
      <c r="E275" s="21" t="e">
        <f>+Y275/#REF!</f>
        <v>#REF!</v>
      </c>
      <c r="F275" s="44" t="s">
        <v>910</v>
      </c>
      <c r="G275" s="48">
        <v>0.1</v>
      </c>
      <c r="H275" s="886">
        <v>0.1</v>
      </c>
      <c r="I275" s="886">
        <v>0.1</v>
      </c>
      <c r="J275" s="1229"/>
      <c r="K275" s="48"/>
      <c r="L275" s="48"/>
      <c r="M275" s="55"/>
      <c r="N275" s="55"/>
      <c r="O275" s="543"/>
      <c r="P275" s="543"/>
      <c r="Q275" s="860">
        <v>17093</v>
      </c>
      <c r="R275" s="543"/>
      <c r="S275" s="543"/>
      <c r="T275" s="543"/>
      <c r="U275" s="543">
        <v>500000</v>
      </c>
      <c r="V275" s="543">
        <v>0</v>
      </c>
      <c r="W275" s="543">
        <v>500000</v>
      </c>
      <c r="X275" s="543"/>
      <c r="Y275" s="543">
        <f t="shared" si="2"/>
        <v>17093</v>
      </c>
      <c r="Z275" s="1466"/>
      <c r="AA275" s="502"/>
      <c r="AB275" s="503"/>
      <c r="AC275" s="503"/>
      <c r="AD275" s="503"/>
      <c r="AE275" s="486"/>
      <c r="AF275" s="486"/>
      <c r="AG275" s="486"/>
      <c r="AH275" s="486"/>
      <c r="AI275" s="486"/>
      <c r="AJ275" s="486"/>
    </row>
    <row r="276" spans="1:36" s="1" customFormat="1" ht="45" hidden="1" customHeight="1" x14ac:dyDescent="0.2">
      <c r="A276" s="8" t="s">
        <v>140</v>
      </c>
      <c r="B276" s="31" t="s">
        <v>37</v>
      </c>
      <c r="C276" s="31"/>
      <c r="D276" s="33" t="s">
        <v>209</v>
      </c>
      <c r="E276" s="22" t="e">
        <f>+Y276/#REF!</f>
        <v>#REF!</v>
      </c>
      <c r="F276" s="50"/>
      <c r="G276" s="51"/>
      <c r="H276" s="51"/>
      <c r="I276" s="52"/>
      <c r="J276" s="53"/>
      <c r="K276" s="52"/>
      <c r="L276" s="52"/>
      <c r="M276" s="53"/>
      <c r="N276" s="53"/>
      <c r="O276" s="544">
        <f>SUBTOTAL(9,O277:O283)</f>
        <v>0</v>
      </c>
      <c r="P276" s="544">
        <f>SUBTOTAL(9,P277:P283)</f>
        <v>0</v>
      </c>
      <c r="Q276" s="544">
        <f>SUBTOTAL(9,Q277:Q283)</f>
        <v>0</v>
      </c>
      <c r="R276" s="544">
        <f>SUBTOTAL(9,R277:R283)</f>
        <v>0</v>
      </c>
      <c r="S276" s="544"/>
      <c r="T276" s="544">
        <f>SUBTOTAL(9,T277:T283)</f>
        <v>0</v>
      </c>
      <c r="U276" s="544">
        <v>1843604379</v>
      </c>
      <c r="V276" s="544">
        <v>1852668600</v>
      </c>
      <c r="W276" s="544">
        <v>1871533791.5999999</v>
      </c>
      <c r="X276" s="544"/>
      <c r="Y276" s="544">
        <f>SUBTOTAL(9,Y277:Y283)</f>
        <v>0</v>
      </c>
      <c r="Z276" s="1466"/>
      <c r="AA276" s="502"/>
      <c r="AB276" s="503"/>
      <c r="AC276" s="503"/>
      <c r="AD276" s="503"/>
      <c r="AE276" s="486"/>
      <c r="AF276" s="486"/>
      <c r="AG276" s="486"/>
      <c r="AH276" s="486"/>
      <c r="AI276" s="486"/>
      <c r="AJ276" s="486"/>
    </row>
    <row r="277" spans="1:36" s="1" customFormat="1" ht="42.75" hidden="1" customHeight="1" x14ac:dyDescent="0.2">
      <c r="A277" s="9"/>
      <c r="B277" s="29"/>
      <c r="C277" s="29"/>
      <c r="D277" s="792" t="s">
        <v>780</v>
      </c>
      <c r="E277" s="21" t="e">
        <f>+Y277/#REF!</f>
        <v>#REF!</v>
      </c>
      <c r="F277" s="44" t="s">
        <v>520</v>
      </c>
      <c r="G277" s="48">
        <v>0</v>
      </c>
      <c r="H277" s="48">
        <v>0.2</v>
      </c>
      <c r="I277" s="48">
        <v>0</v>
      </c>
      <c r="J277" s="1228" t="s">
        <v>862</v>
      </c>
      <c r="K277" s="48"/>
      <c r="L277" s="48"/>
      <c r="M277" s="55"/>
      <c r="N277" s="55"/>
      <c r="O277" s="543"/>
      <c r="P277" s="543"/>
      <c r="Q277" s="543"/>
      <c r="R277" s="543"/>
      <c r="S277" s="543"/>
      <c r="T277" s="543"/>
      <c r="U277" s="543">
        <v>450000000</v>
      </c>
      <c r="V277" s="543">
        <v>500000000</v>
      </c>
      <c r="W277" s="543">
        <v>500000000</v>
      </c>
      <c r="X277" s="543"/>
      <c r="Y277" s="543">
        <f t="shared" ref="Y277:Y283" si="3">SUM(O277:T277)</f>
        <v>0</v>
      </c>
      <c r="Z277" s="1466"/>
      <c r="AA277" s="502"/>
      <c r="AB277" s="503"/>
      <c r="AC277" s="503"/>
      <c r="AD277" s="503"/>
      <c r="AE277" s="486"/>
      <c r="AF277" s="486"/>
      <c r="AG277" s="486"/>
      <c r="AH277" s="486"/>
      <c r="AI277" s="486"/>
      <c r="AJ277" s="486"/>
    </row>
    <row r="278" spans="1:36" s="1" customFormat="1" ht="28.5" hidden="1" customHeight="1" x14ac:dyDescent="0.2">
      <c r="A278" s="9"/>
      <c r="B278" s="29"/>
      <c r="C278" s="29"/>
      <c r="D278" s="35" t="s">
        <v>781</v>
      </c>
      <c r="E278" s="21" t="e">
        <f>+Y278/#REF!</f>
        <v>#REF!</v>
      </c>
      <c r="F278" s="44" t="s">
        <v>521</v>
      </c>
      <c r="G278" s="46">
        <v>0.87</v>
      </c>
      <c r="H278" s="46">
        <v>0.88500000000000001</v>
      </c>
      <c r="I278" s="933">
        <f>+G278+0.5%</f>
        <v>0.875</v>
      </c>
      <c r="J278" s="1242"/>
      <c r="K278" s="60"/>
      <c r="L278" s="60"/>
      <c r="M278" s="61"/>
      <c r="N278" s="61"/>
      <c r="O278" s="543"/>
      <c r="P278" s="543"/>
      <c r="Q278" s="860">
        <v>5000</v>
      </c>
      <c r="R278" s="543"/>
      <c r="S278" s="543"/>
      <c r="T278" s="543"/>
      <c r="U278" s="543">
        <v>300000000</v>
      </c>
      <c r="V278" s="543">
        <v>200000000</v>
      </c>
      <c r="W278" s="543">
        <v>200000000</v>
      </c>
      <c r="X278" s="543"/>
      <c r="Y278" s="543">
        <f t="shared" si="3"/>
        <v>5000</v>
      </c>
      <c r="Z278" s="1466"/>
      <c r="AA278" s="502"/>
      <c r="AB278" s="503"/>
      <c r="AC278" s="503"/>
      <c r="AD278" s="503"/>
      <c r="AE278" s="486"/>
      <c r="AF278" s="486"/>
      <c r="AG278" s="486"/>
      <c r="AH278" s="486"/>
      <c r="AI278" s="486"/>
      <c r="AJ278" s="486"/>
    </row>
    <row r="279" spans="1:36" s="1" customFormat="1" ht="42.75" hidden="1" customHeight="1" x14ac:dyDescent="0.2">
      <c r="A279" s="9"/>
      <c r="B279" s="29"/>
      <c r="C279" s="29"/>
      <c r="D279" s="35" t="s">
        <v>782</v>
      </c>
      <c r="E279" s="21" t="e">
        <f>+Y279/#REF!</f>
        <v>#REF!</v>
      </c>
      <c r="F279" s="44" t="s">
        <v>943</v>
      </c>
      <c r="G279" s="54" t="s">
        <v>512</v>
      </c>
      <c r="H279" s="48">
        <v>0.2</v>
      </c>
      <c r="I279" s="48">
        <v>0</v>
      </c>
      <c r="J279" s="1242"/>
      <c r="K279" s="48"/>
      <c r="L279" s="48"/>
      <c r="M279" s="55"/>
      <c r="N279" s="55"/>
      <c r="O279" s="543"/>
      <c r="P279" s="543"/>
      <c r="Q279" s="543"/>
      <c r="R279" s="543"/>
      <c r="S279" s="543"/>
      <c r="T279" s="543"/>
      <c r="U279" s="543">
        <v>10000000</v>
      </c>
      <c r="V279" s="543">
        <v>10000000</v>
      </c>
      <c r="W279" s="543">
        <v>10000000</v>
      </c>
      <c r="X279" s="543"/>
      <c r="Y279" s="543">
        <f t="shared" si="3"/>
        <v>0</v>
      </c>
      <c r="Z279" s="1466"/>
      <c r="AA279" s="502"/>
      <c r="AB279" s="503"/>
      <c r="AC279" s="503"/>
      <c r="AD279" s="503"/>
      <c r="AE279" s="486"/>
      <c r="AF279" s="486"/>
      <c r="AG279" s="486"/>
      <c r="AH279" s="486"/>
      <c r="AI279" s="486"/>
      <c r="AJ279" s="486"/>
    </row>
    <row r="280" spans="1:36" s="1" customFormat="1" ht="42.75" hidden="1" customHeight="1" x14ac:dyDescent="0.2">
      <c r="A280" s="9"/>
      <c r="B280" s="29"/>
      <c r="C280" s="29"/>
      <c r="D280" s="35" t="s">
        <v>783</v>
      </c>
      <c r="E280" s="21" t="e">
        <f>+Y280/#REF!</f>
        <v>#REF!</v>
      </c>
      <c r="F280" s="44" t="s">
        <v>522</v>
      </c>
      <c r="G280" s="54">
        <v>0</v>
      </c>
      <c r="H280" s="48">
        <v>0.2</v>
      </c>
      <c r="I280" s="48">
        <v>0</v>
      </c>
      <c r="J280" s="1242"/>
      <c r="K280" s="48"/>
      <c r="L280" s="48"/>
      <c r="M280" s="55"/>
      <c r="N280" s="55"/>
      <c r="O280" s="543"/>
      <c r="P280" s="543"/>
      <c r="Q280" s="543"/>
      <c r="R280" s="543"/>
      <c r="S280" s="543"/>
      <c r="T280" s="543"/>
      <c r="U280" s="543">
        <v>0</v>
      </c>
      <c r="V280" s="543">
        <v>0</v>
      </c>
      <c r="W280" s="543">
        <v>0</v>
      </c>
      <c r="X280" s="543"/>
      <c r="Y280" s="543">
        <f t="shared" si="3"/>
        <v>0</v>
      </c>
      <c r="Z280" s="1466"/>
      <c r="AA280" s="502"/>
      <c r="AB280" s="503"/>
      <c r="AC280" s="503"/>
      <c r="AD280" s="503"/>
      <c r="AE280" s="486"/>
      <c r="AF280" s="486"/>
      <c r="AG280" s="486"/>
      <c r="AH280" s="486"/>
      <c r="AI280" s="486"/>
      <c r="AJ280" s="486"/>
    </row>
    <row r="281" spans="1:36" s="1" customFormat="1" ht="28.5" hidden="1" customHeight="1" x14ac:dyDescent="0.2">
      <c r="A281" s="9"/>
      <c r="B281" s="29"/>
      <c r="C281" s="29"/>
      <c r="D281" s="35" t="s">
        <v>784</v>
      </c>
      <c r="E281" s="21" t="e">
        <f>+Y281/#REF!</f>
        <v>#REF!</v>
      </c>
      <c r="F281" s="44" t="s">
        <v>944</v>
      </c>
      <c r="G281" s="48">
        <v>0</v>
      </c>
      <c r="H281" s="48">
        <v>0.2</v>
      </c>
      <c r="I281" s="48">
        <v>0</v>
      </c>
      <c r="J281" s="1242"/>
      <c r="K281" s="48"/>
      <c r="L281" s="48"/>
      <c r="M281" s="55"/>
      <c r="N281" s="55"/>
      <c r="O281" s="543"/>
      <c r="P281" s="543"/>
      <c r="Q281" s="543"/>
      <c r="R281" s="543"/>
      <c r="S281" s="543"/>
      <c r="T281" s="543"/>
      <c r="U281" s="543">
        <v>50000000</v>
      </c>
      <c r="V281" s="543">
        <v>50000000</v>
      </c>
      <c r="W281" s="543">
        <v>50000000</v>
      </c>
      <c r="X281" s="543"/>
      <c r="Y281" s="543">
        <f t="shared" si="3"/>
        <v>0</v>
      </c>
      <c r="Z281" s="1466"/>
      <c r="AA281" s="502"/>
      <c r="AB281" s="503"/>
      <c r="AC281" s="503"/>
      <c r="AD281" s="503"/>
      <c r="AE281" s="486"/>
      <c r="AF281" s="486"/>
      <c r="AG281" s="486"/>
      <c r="AH281" s="486"/>
      <c r="AI281" s="486"/>
      <c r="AJ281" s="486"/>
    </row>
    <row r="282" spans="1:36" s="1" customFormat="1" ht="28.5" hidden="1" customHeight="1" x14ac:dyDescent="0.2">
      <c r="A282" s="9"/>
      <c r="B282" s="29"/>
      <c r="C282" s="29"/>
      <c r="D282" s="35" t="s">
        <v>785</v>
      </c>
      <c r="E282" s="21" t="e">
        <f>+Y282/#REF!</f>
        <v>#REF!</v>
      </c>
      <c r="F282" s="44" t="s">
        <v>945</v>
      </c>
      <c r="G282" s="54" t="s">
        <v>285</v>
      </c>
      <c r="H282" s="46">
        <v>0.01</v>
      </c>
      <c r="I282" s="57">
        <v>0.01</v>
      </c>
      <c r="J282" s="1242"/>
      <c r="K282" s="57"/>
      <c r="L282" s="57"/>
      <c r="M282" s="58"/>
      <c r="N282" s="58"/>
      <c r="O282" s="543"/>
      <c r="P282" s="543"/>
      <c r="Q282" s="543"/>
      <c r="R282" s="543"/>
      <c r="S282" s="543"/>
      <c r="T282" s="543"/>
      <c r="U282" s="543">
        <v>0</v>
      </c>
      <c r="V282" s="543">
        <v>0</v>
      </c>
      <c r="W282" s="543">
        <v>0</v>
      </c>
      <c r="X282" s="543"/>
      <c r="Y282" s="543">
        <f t="shared" si="3"/>
        <v>0</v>
      </c>
      <c r="Z282" s="1466"/>
      <c r="AA282" s="502"/>
      <c r="AB282" s="503"/>
      <c r="AC282" s="503"/>
      <c r="AD282" s="503"/>
      <c r="AE282" s="486"/>
      <c r="AF282" s="486"/>
      <c r="AG282" s="486"/>
      <c r="AH282" s="486"/>
      <c r="AI282" s="486"/>
      <c r="AJ282" s="486"/>
    </row>
    <row r="283" spans="1:36" s="1" customFormat="1" ht="33.75" hidden="1" customHeight="1" x14ac:dyDescent="0.2">
      <c r="A283" s="9"/>
      <c r="B283" s="29"/>
      <c r="C283" s="29"/>
      <c r="D283" s="730" t="s">
        <v>786</v>
      </c>
      <c r="E283" s="21" t="e">
        <f>+Y283/#REF!</f>
        <v>#REF!</v>
      </c>
      <c r="F283" s="44" t="s">
        <v>905</v>
      </c>
      <c r="G283" s="48">
        <v>0</v>
      </c>
      <c r="H283" s="48">
        <v>183</v>
      </c>
      <c r="I283" s="48">
        <v>183</v>
      </c>
      <c r="J283" s="1229"/>
      <c r="K283" s="731" t="s">
        <v>606</v>
      </c>
      <c r="L283" s="48"/>
      <c r="M283" s="55"/>
      <c r="N283" s="55"/>
      <c r="O283" s="543"/>
      <c r="P283" s="543"/>
      <c r="Q283" s="543"/>
      <c r="R283" s="543"/>
      <c r="S283" s="543"/>
      <c r="T283" s="543"/>
      <c r="U283" s="543">
        <v>1033604379</v>
      </c>
      <c r="V283" s="543">
        <v>1092668600</v>
      </c>
      <c r="W283" s="543">
        <v>1111533791.5999999</v>
      </c>
      <c r="X283" s="543"/>
      <c r="Y283" s="543">
        <f t="shared" si="3"/>
        <v>0</v>
      </c>
      <c r="Z283" s="1466"/>
      <c r="AA283" s="621"/>
      <c r="AB283" s="486"/>
      <c r="AC283" s="486"/>
      <c r="AD283" s="486"/>
      <c r="AE283" s="486"/>
      <c r="AF283" s="486"/>
      <c r="AG283" s="486"/>
      <c r="AH283" s="486"/>
      <c r="AI283" s="486"/>
      <c r="AJ283" s="486"/>
    </row>
    <row r="284" spans="1:36" s="1" customFormat="1" ht="45" hidden="1" customHeight="1" x14ac:dyDescent="0.2">
      <c r="A284" s="8" t="s">
        <v>208</v>
      </c>
      <c r="B284" s="31" t="s">
        <v>37</v>
      </c>
      <c r="C284" s="31"/>
      <c r="D284" s="33" t="s">
        <v>141</v>
      </c>
      <c r="E284" s="22" t="e">
        <f>+Y284/#REF!</f>
        <v>#REF!</v>
      </c>
      <c r="F284" s="50"/>
      <c r="G284" s="51"/>
      <c r="H284" s="51"/>
      <c r="I284" s="52"/>
      <c r="J284" s="53"/>
      <c r="K284" s="52"/>
      <c r="L284" s="52"/>
      <c r="M284" s="53"/>
      <c r="N284" s="53"/>
      <c r="O284" s="544"/>
      <c r="P284" s="544"/>
      <c r="Q284" s="544"/>
      <c r="R284" s="544"/>
      <c r="S284" s="544"/>
      <c r="T284" s="544"/>
      <c r="U284" s="544">
        <v>365444026</v>
      </c>
      <c r="V284" s="544">
        <v>383185711</v>
      </c>
      <c r="W284" s="544">
        <v>388912346.19999999</v>
      </c>
      <c r="X284" s="544"/>
      <c r="Y284" s="544">
        <f>+Y285+Y286</f>
        <v>0</v>
      </c>
      <c r="Z284" s="1466"/>
      <c r="AA284" s="502"/>
      <c r="AB284" s="503"/>
      <c r="AC284" s="503"/>
      <c r="AD284" s="503"/>
      <c r="AE284" s="486"/>
      <c r="AF284" s="486"/>
      <c r="AG284" s="486"/>
      <c r="AH284" s="486"/>
      <c r="AI284" s="486"/>
      <c r="AJ284" s="486"/>
    </row>
    <row r="285" spans="1:36" s="1" customFormat="1" ht="85.5" hidden="1" customHeight="1" x14ac:dyDescent="0.2">
      <c r="A285" s="9"/>
      <c r="B285" s="29"/>
      <c r="C285" s="29"/>
      <c r="D285" s="30" t="s">
        <v>787</v>
      </c>
      <c r="E285" s="21" t="e">
        <f>+Y285/#REF!</f>
        <v>#REF!</v>
      </c>
      <c r="F285" s="44" t="s">
        <v>237</v>
      </c>
      <c r="G285" s="48">
        <v>0</v>
      </c>
      <c r="H285" s="48"/>
      <c r="I285" s="48" t="s">
        <v>415</v>
      </c>
      <c r="J285" s="822" t="s">
        <v>864</v>
      </c>
      <c r="K285" s="48"/>
      <c r="L285" s="48"/>
      <c r="M285" s="55"/>
      <c r="N285" s="55"/>
      <c r="O285" s="543">
        <v>0</v>
      </c>
      <c r="P285" s="542">
        <v>0</v>
      </c>
      <c r="Q285" s="543">
        <v>0</v>
      </c>
      <c r="R285" s="543">
        <v>0</v>
      </c>
      <c r="S285" s="543"/>
      <c r="T285" s="543">
        <v>0</v>
      </c>
      <c r="U285" s="543">
        <v>50000000</v>
      </c>
      <c r="V285" s="543">
        <v>50000000</v>
      </c>
      <c r="W285" s="543">
        <v>50000000</v>
      </c>
      <c r="X285" s="543"/>
      <c r="Y285" s="543">
        <f>SUM(O285:T285)</f>
        <v>0</v>
      </c>
      <c r="Z285" s="1466"/>
      <c r="AA285" s="502"/>
      <c r="AB285" s="503"/>
      <c r="AC285" s="503"/>
      <c r="AD285" s="503"/>
      <c r="AE285" s="486"/>
      <c r="AF285" s="486"/>
      <c r="AG285" s="486"/>
      <c r="AH285" s="486"/>
      <c r="AI285" s="486"/>
      <c r="AJ285" s="486"/>
    </row>
    <row r="286" spans="1:36" s="1" customFormat="1" ht="42.75" hidden="1" customHeight="1" x14ac:dyDescent="0.2">
      <c r="A286" s="9"/>
      <c r="B286" s="29"/>
      <c r="C286" s="29"/>
      <c r="D286" s="30" t="s">
        <v>788</v>
      </c>
      <c r="E286" s="21" t="e">
        <f>+Y286/#REF!</f>
        <v>#REF!</v>
      </c>
      <c r="F286" s="44" t="s">
        <v>238</v>
      </c>
      <c r="G286" s="48">
        <v>1</v>
      </c>
      <c r="H286" s="48">
        <v>1</v>
      </c>
      <c r="I286" s="48">
        <v>1</v>
      </c>
      <c r="J286" s="619" t="s">
        <v>865</v>
      </c>
      <c r="K286" s="48"/>
      <c r="L286" s="48"/>
      <c r="M286" s="55"/>
      <c r="N286" s="55"/>
      <c r="O286" s="543">
        <v>0</v>
      </c>
      <c r="P286" s="543">
        <v>0</v>
      </c>
      <c r="Q286" s="543">
        <v>0</v>
      </c>
      <c r="R286" s="543">
        <v>0</v>
      </c>
      <c r="S286" s="543"/>
      <c r="T286" s="543">
        <v>0</v>
      </c>
      <c r="U286" s="543">
        <v>1500000</v>
      </c>
      <c r="V286" s="543">
        <v>1500000</v>
      </c>
      <c r="W286" s="543">
        <v>1500000</v>
      </c>
      <c r="X286" s="543"/>
      <c r="Y286" s="543">
        <f>SUM(O286:T286)</f>
        <v>0</v>
      </c>
      <c r="Z286" s="1466"/>
      <c r="AA286" s="502"/>
      <c r="AB286" s="503"/>
      <c r="AC286" s="503"/>
      <c r="AD286" s="503"/>
      <c r="AE286" s="486"/>
      <c r="AF286" s="486"/>
      <c r="AG286" s="486"/>
      <c r="AH286" s="486"/>
      <c r="AI286" s="486"/>
      <c r="AJ286" s="486"/>
    </row>
    <row r="287" spans="1:36" s="1" customFormat="1" ht="28.5" hidden="1" customHeight="1" x14ac:dyDescent="0.2">
      <c r="A287" s="8" t="s">
        <v>208</v>
      </c>
      <c r="B287" s="1533" t="s">
        <v>37</v>
      </c>
      <c r="C287" s="1024"/>
      <c r="D287" s="33" t="s">
        <v>789</v>
      </c>
      <c r="E287" s="22" t="e">
        <f>+Y287/#REF!</f>
        <v>#REF!</v>
      </c>
      <c r="F287" s="50"/>
      <c r="G287" s="51"/>
      <c r="H287" s="51"/>
      <c r="I287" s="52"/>
      <c r="J287" s="53"/>
      <c r="K287" s="52"/>
      <c r="L287" s="52"/>
      <c r="M287" s="53"/>
      <c r="N287" s="53"/>
      <c r="O287" s="544">
        <f t="shared" ref="O287:S287" si="4">SUBTOTAL(9,O288)</f>
        <v>0</v>
      </c>
      <c r="P287" s="544">
        <f t="shared" si="4"/>
        <v>0</v>
      </c>
      <c r="Q287" s="544">
        <f t="shared" si="4"/>
        <v>0</v>
      </c>
      <c r="R287" s="544">
        <f t="shared" si="4"/>
        <v>0</v>
      </c>
      <c r="S287" s="544">
        <f t="shared" si="4"/>
        <v>0</v>
      </c>
      <c r="T287" s="544">
        <f>SUBTOTAL(9,T288)</f>
        <v>0</v>
      </c>
      <c r="U287" s="544">
        <v>365444026</v>
      </c>
      <c r="V287" s="544">
        <v>383185711</v>
      </c>
      <c r="W287" s="544">
        <v>388912346.19999999</v>
      </c>
      <c r="X287" s="544"/>
      <c r="Y287" s="544">
        <f>+Y288</f>
        <v>966293</v>
      </c>
      <c r="Z287" s="1466"/>
      <c r="AA287" s="502"/>
      <c r="AB287" s="503"/>
      <c r="AC287" s="503"/>
      <c r="AD287" s="503"/>
      <c r="AE287" s="486"/>
      <c r="AF287" s="486"/>
      <c r="AG287" s="486"/>
      <c r="AH287" s="486"/>
      <c r="AI287" s="486"/>
      <c r="AJ287" s="486"/>
    </row>
    <row r="288" spans="1:36" s="775" customFormat="1" ht="99.75" hidden="1" customHeight="1" x14ac:dyDescent="0.2">
      <c r="A288" s="770"/>
      <c r="B288" s="1535"/>
      <c r="C288" s="1026"/>
      <c r="D288" s="793" t="s">
        <v>790</v>
      </c>
      <c r="E288" s="794"/>
      <c r="F288" s="798" t="s">
        <v>946</v>
      </c>
      <c r="G288" s="841">
        <v>12</v>
      </c>
      <c r="H288" s="841">
        <v>12</v>
      </c>
      <c r="I288" s="842">
        <v>12</v>
      </c>
      <c r="J288" s="823" t="s">
        <v>868</v>
      </c>
      <c r="K288" s="795"/>
      <c r="L288" s="795"/>
      <c r="M288" s="796"/>
      <c r="N288" s="796"/>
      <c r="O288" s="860">
        <v>966293</v>
      </c>
      <c r="P288" s="797"/>
      <c r="Q288" s="797"/>
      <c r="R288" s="797"/>
      <c r="S288" s="797"/>
      <c r="T288" s="797"/>
      <c r="U288" s="797"/>
      <c r="V288" s="797"/>
      <c r="W288" s="797"/>
      <c r="X288" s="797"/>
      <c r="Y288" s="797">
        <f>SUM(O288:T288)</f>
        <v>966293</v>
      </c>
      <c r="Z288" s="1466"/>
      <c r="AA288" s="502"/>
      <c r="AB288" s="503"/>
      <c r="AC288" s="503"/>
      <c r="AD288" s="503"/>
      <c r="AE288" s="503"/>
      <c r="AF288" s="503"/>
      <c r="AG288" s="503"/>
      <c r="AH288" s="503"/>
      <c r="AI288" s="503"/>
      <c r="AJ288" s="503"/>
    </row>
    <row r="289" spans="1:36" s="1" customFormat="1" ht="15" hidden="1" customHeight="1" x14ac:dyDescent="0.25">
      <c r="A289" s="7" t="s">
        <v>142</v>
      </c>
      <c r="B289" s="27" t="s">
        <v>33</v>
      </c>
      <c r="C289" s="27"/>
      <c r="D289" s="32" t="s">
        <v>143</v>
      </c>
      <c r="E289" s="20" t="e">
        <f>+Y289/#REF!</f>
        <v>#REF!</v>
      </c>
      <c r="F289" s="40"/>
      <c r="G289" s="41"/>
      <c r="H289" s="41"/>
      <c r="I289" s="42"/>
      <c r="J289" s="43"/>
      <c r="K289" s="42"/>
      <c r="L289" s="42"/>
      <c r="M289" s="43"/>
      <c r="N289" s="43"/>
      <c r="O289" s="541"/>
      <c r="P289" s="541"/>
      <c r="Q289" s="541"/>
      <c r="R289" s="541"/>
      <c r="S289" s="541"/>
      <c r="T289" s="541"/>
      <c r="U289" s="541">
        <v>0</v>
      </c>
      <c r="V289" s="541">
        <v>3000000</v>
      </c>
      <c r="W289" s="541">
        <v>3000000</v>
      </c>
      <c r="X289" s="541"/>
      <c r="Y289" s="541">
        <f>+Y292+Y298</f>
        <v>144794</v>
      </c>
      <c r="Z289" s="1466"/>
      <c r="AA289" s="502"/>
      <c r="AB289" s="503"/>
      <c r="AC289" s="503"/>
      <c r="AD289" s="503"/>
      <c r="AE289" s="486"/>
      <c r="AF289" s="486"/>
      <c r="AG289" s="486"/>
      <c r="AH289" s="486"/>
      <c r="AI289" s="486"/>
      <c r="AJ289" s="486"/>
    </row>
    <row r="290" spans="1:36" s="1" customFormat="1" ht="42.75" hidden="1" customHeight="1" x14ac:dyDescent="0.2">
      <c r="A290" s="9"/>
      <c r="B290" s="29" t="s">
        <v>156</v>
      </c>
      <c r="C290" s="29"/>
      <c r="D290" s="30" t="s">
        <v>144</v>
      </c>
      <c r="E290" s="21" t="e">
        <f>+Y290/#REF!</f>
        <v>#REF!</v>
      </c>
      <c r="F290" s="44" t="s">
        <v>523</v>
      </c>
      <c r="G290" s="54">
        <v>0</v>
      </c>
      <c r="H290" s="54"/>
      <c r="I290" s="60">
        <v>5.0000000000000001E-3</v>
      </c>
      <c r="J290" s="61"/>
      <c r="K290" s="60"/>
      <c r="L290" s="60"/>
      <c r="M290" s="61"/>
      <c r="N290" s="61"/>
      <c r="O290" s="543"/>
      <c r="P290" s="543"/>
      <c r="Q290" s="543"/>
      <c r="R290" s="543"/>
      <c r="S290" s="543"/>
      <c r="T290" s="543"/>
      <c r="U290" s="543">
        <f>+U293+U294+U295</f>
        <v>0</v>
      </c>
      <c r="V290" s="543">
        <f>+V293+V294+V297</f>
        <v>2000000</v>
      </c>
      <c r="W290" s="543">
        <f>+W293+W294+W297</f>
        <v>2000000</v>
      </c>
      <c r="X290" s="543"/>
      <c r="Y290" s="543" t="e">
        <f>+U290+V290+W290+#REF!</f>
        <v>#REF!</v>
      </c>
      <c r="Z290" s="1466"/>
      <c r="AA290" s="502"/>
      <c r="AB290" s="503"/>
      <c r="AC290" s="503"/>
      <c r="AD290" s="503"/>
      <c r="AE290" s="486"/>
      <c r="AF290" s="486"/>
      <c r="AG290" s="486"/>
      <c r="AH290" s="486"/>
      <c r="AI290" s="486"/>
      <c r="AJ290" s="486"/>
    </row>
    <row r="291" spans="1:36" s="1" customFormat="1" ht="33" hidden="1" customHeight="1" x14ac:dyDescent="0.2">
      <c r="A291" s="9"/>
      <c r="B291" s="29" t="s">
        <v>157</v>
      </c>
      <c r="C291" s="29"/>
      <c r="D291" s="30" t="s">
        <v>145</v>
      </c>
      <c r="E291" s="21" t="e">
        <f>+Y291/#REF!</f>
        <v>#REF!</v>
      </c>
      <c r="F291" s="44" t="s">
        <v>524</v>
      </c>
      <c r="G291" s="54">
        <v>0</v>
      </c>
      <c r="H291" s="54"/>
      <c r="I291" s="48">
        <v>0</v>
      </c>
      <c r="J291" s="55"/>
      <c r="K291" s="48"/>
      <c r="L291" s="48"/>
      <c r="M291" s="55"/>
      <c r="N291" s="55"/>
      <c r="O291" s="543"/>
      <c r="P291" s="543"/>
      <c r="Q291" s="543"/>
      <c r="R291" s="543"/>
      <c r="S291" s="543"/>
      <c r="T291" s="543"/>
      <c r="U291" s="543">
        <f>+U299</f>
        <v>0</v>
      </c>
      <c r="V291" s="543">
        <f>+V299</f>
        <v>1000000</v>
      </c>
      <c r="W291" s="543">
        <f>+W299</f>
        <v>1000000</v>
      </c>
      <c r="X291" s="543"/>
      <c r="Y291" s="543" t="e">
        <f>+U291+V291+W291+#REF!</f>
        <v>#REF!</v>
      </c>
      <c r="Z291" s="1466"/>
      <c r="AA291" s="502"/>
      <c r="AB291" s="503"/>
      <c r="AC291" s="503"/>
      <c r="AD291" s="503"/>
      <c r="AE291" s="486"/>
      <c r="AF291" s="486"/>
      <c r="AG291" s="486"/>
      <c r="AH291" s="486"/>
      <c r="AI291" s="486"/>
      <c r="AJ291" s="486"/>
    </row>
    <row r="292" spans="1:36" s="1" customFormat="1" ht="28.5" hidden="1" customHeight="1" x14ac:dyDescent="0.25">
      <c r="A292" s="8" t="s">
        <v>146</v>
      </c>
      <c r="B292" s="1533" t="s">
        <v>37</v>
      </c>
      <c r="C292" s="1024"/>
      <c r="D292" s="34" t="s">
        <v>147</v>
      </c>
      <c r="E292" s="22" t="e">
        <f>+Y292/#REF!</f>
        <v>#REF!</v>
      </c>
      <c r="F292" s="50"/>
      <c r="G292" s="51"/>
      <c r="H292" s="51"/>
      <c r="I292" s="52"/>
      <c r="J292" s="53"/>
      <c r="K292" s="52"/>
      <c r="L292" s="52"/>
      <c r="M292" s="53"/>
      <c r="N292" s="53"/>
      <c r="O292" s="544">
        <f>SUBTOTAL(9,O293:O297)</f>
        <v>0</v>
      </c>
      <c r="P292" s="544">
        <f>SUBTOTAL(9,P293:P297)</f>
        <v>0</v>
      </c>
      <c r="Q292" s="544">
        <f>SUBTOTAL(9,Q293:Q297)</f>
        <v>0</v>
      </c>
      <c r="R292" s="544">
        <f>SUBTOTAL(9,R293:R297)</f>
        <v>0</v>
      </c>
      <c r="S292" s="544"/>
      <c r="T292" s="544">
        <f>SUBTOTAL(9,T293:T297)</f>
        <v>0</v>
      </c>
      <c r="U292" s="544">
        <v>0</v>
      </c>
      <c r="V292" s="544">
        <v>2000000</v>
      </c>
      <c r="W292" s="544">
        <v>2000000</v>
      </c>
      <c r="X292" s="544"/>
      <c r="Y292" s="544">
        <f>SUM(Y293:Y296)</f>
        <v>144794</v>
      </c>
      <c r="Z292" s="1466"/>
      <c r="AA292" s="502"/>
      <c r="AB292" s="503"/>
      <c r="AC292" s="503"/>
      <c r="AD292" s="503"/>
      <c r="AE292" s="486"/>
      <c r="AF292" s="486"/>
      <c r="AG292" s="486"/>
      <c r="AH292" s="486"/>
      <c r="AI292" s="486"/>
      <c r="AJ292" s="486"/>
    </row>
    <row r="293" spans="1:36" s="1" customFormat="1" ht="28.5" hidden="1" customHeight="1" x14ac:dyDescent="0.2">
      <c r="A293" s="9"/>
      <c r="B293" s="1534"/>
      <c r="C293" s="1025"/>
      <c r="D293" s="30" t="s">
        <v>791</v>
      </c>
      <c r="E293" s="21" t="e">
        <f>+Y293/#REF!</f>
        <v>#REF!</v>
      </c>
      <c r="F293" s="44" t="s">
        <v>525</v>
      </c>
      <c r="G293" s="54" t="s">
        <v>285</v>
      </c>
      <c r="H293" s="932">
        <v>20</v>
      </c>
      <c r="I293" s="48">
        <v>80</v>
      </c>
      <c r="J293" s="1228" t="s">
        <v>617</v>
      </c>
      <c r="K293" s="1228" t="s">
        <v>618</v>
      </c>
      <c r="L293" s="48"/>
      <c r="M293" s="55"/>
      <c r="N293" s="55"/>
      <c r="O293" s="1230"/>
      <c r="P293" s="1230"/>
      <c r="Q293" s="1215">
        <v>34296</v>
      </c>
      <c r="R293" s="1215">
        <v>93498</v>
      </c>
      <c r="S293" s="1230"/>
      <c r="T293" s="1230"/>
      <c r="U293" s="1230">
        <v>0</v>
      </c>
      <c r="V293" s="543">
        <v>1000000</v>
      </c>
      <c r="W293" s="543">
        <v>1000000</v>
      </c>
      <c r="X293" s="1057"/>
      <c r="Y293" s="1230">
        <f>SUM(O293:T294)</f>
        <v>127794</v>
      </c>
      <c r="Z293" s="1466"/>
      <c r="AA293" s="621"/>
      <c r="AB293" s="486"/>
      <c r="AC293" s="486"/>
      <c r="AD293" s="486"/>
      <c r="AE293" s="486"/>
      <c r="AF293" s="486"/>
      <c r="AG293" s="486"/>
      <c r="AH293" s="486"/>
      <c r="AI293" s="486"/>
      <c r="AJ293" s="486"/>
    </row>
    <row r="294" spans="1:36" s="1" customFormat="1" ht="28.5" hidden="1" customHeight="1" x14ac:dyDescent="0.2">
      <c r="A294" s="9"/>
      <c r="B294" s="1534"/>
      <c r="C294" s="1025"/>
      <c r="D294" s="30" t="s">
        <v>792</v>
      </c>
      <c r="E294" s="21" t="e">
        <f>+Y294/#REF!</f>
        <v>#REF!</v>
      </c>
      <c r="F294" s="44" t="s">
        <v>947</v>
      </c>
      <c r="G294" s="54">
        <v>0</v>
      </c>
      <c r="H294" s="932">
        <v>1</v>
      </c>
      <c r="I294" s="48">
        <v>10</v>
      </c>
      <c r="J294" s="1242"/>
      <c r="K294" s="1229"/>
      <c r="L294" s="48"/>
      <c r="M294" s="55"/>
      <c r="N294" s="55"/>
      <c r="O294" s="1231"/>
      <c r="P294" s="1231"/>
      <c r="Q294" s="1216"/>
      <c r="R294" s="1216"/>
      <c r="S294" s="1232"/>
      <c r="T294" s="1231"/>
      <c r="U294" s="1232"/>
      <c r="V294" s="543">
        <v>1000000</v>
      </c>
      <c r="W294" s="543">
        <v>1000000</v>
      </c>
      <c r="X294" s="1107"/>
      <c r="Y294" s="1231"/>
      <c r="Z294" s="1466"/>
      <c r="AA294" s="621"/>
      <c r="AB294" s="486"/>
      <c r="AC294" s="486"/>
      <c r="AD294" s="486"/>
      <c r="AE294" s="486"/>
      <c r="AF294" s="486"/>
      <c r="AG294" s="486"/>
      <c r="AH294" s="486"/>
      <c r="AI294" s="486"/>
      <c r="AJ294" s="486"/>
    </row>
    <row r="295" spans="1:36" s="1" customFormat="1" ht="31.5" hidden="1" customHeight="1" x14ac:dyDescent="0.2">
      <c r="A295" s="9"/>
      <c r="B295" s="1534"/>
      <c r="C295" s="1025"/>
      <c r="D295" s="30" t="s">
        <v>793</v>
      </c>
      <c r="E295" s="21"/>
      <c r="F295" s="44" t="s">
        <v>526</v>
      </c>
      <c r="G295" s="54">
        <v>1</v>
      </c>
      <c r="H295" s="932">
        <v>1</v>
      </c>
      <c r="I295" s="48">
        <v>1</v>
      </c>
      <c r="J295" s="1551"/>
      <c r="K295" s="732"/>
      <c r="L295" s="48"/>
      <c r="M295" s="55"/>
      <c r="N295" s="55"/>
      <c r="O295" s="1232"/>
      <c r="P295" s="1232"/>
      <c r="Q295" s="1217"/>
      <c r="R295" s="1217"/>
      <c r="S295" s="620"/>
      <c r="T295" s="1231"/>
      <c r="U295" s="620">
        <v>0</v>
      </c>
      <c r="V295" s="620"/>
      <c r="W295" s="620"/>
      <c r="X295" s="800"/>
      <c r="Y295" s="1231"/>
      <c r="Z295" s="1466"/>
      <c r="AA295" s="621"/>
      <c r="AB295" s="486"/>
      <c r="AC295" s="486"/>
      <c r="AD295" s="486"/>
      <c r="AE295" s="486"/>
      <c r="AF295" s="486"/>
      <c r="AG295" s="486"/>
      <c r="AH295" s="486"/>
      <c r="AI295" s="486"/>
      <c r="AJ295" s="486"/>
    </row>
    <row r="296" spans="1:36" s="1" customFormat="1" ht="31.5" hidden="1" customHeight="1" x14ac:dyDescent="0.2">
      <c r="A296" s="9"/>
      <c r="B296" s="1534"/>
      <c r="C296" s="1025"/>
      <c r="D296" s="30" t="s">
        <v>794</v>
      </c>
      <c r="E296" s="21"/>
      <c r="F296" s="44" t="s">
        <v>858</v>
      </c>
      <c r="G296" s="54" t="s">
        <v>869</v>
      </c>
      <c r="H296" s="932">
        <v>0</v>
      </c>
      <c r="I296" s="48">
        <v>0</v>
      </c>
      <c r="J296" s="1242" t="s">
        <v>619</v>
      </c>
      <c r="K296" s="799"/>
      <c r="L296" s="48"/>
      <c r="M296" s="55"/>
      <c r="N296" s="818"/>
      <c r="O296" s="1230"/>
      <c r="P296" s="1230"/>
      <c r="Q296" s="1215">
        <v>17000</v>
      </c>
      <c r="R296" s="1230"/>
      <c r="S296" s="800"/>
      <c r="T296" s="1230"/>
      <c r="U296" s="800"/>
      <c r="V296" s="800"/>
      <c r="W296" s="800"/>
      <c r="X296" s="800"/>
      <c r="Y296" s="1231">
        <f>SUM(O296:T297)</f>
        <v>17000</v>
      </c>
      <c r="Z296" s="1466"/>
      <c r="AA296" s="621"/>
      <c r="AB296" s="486"/>
      <c r="AC296" s="486"/>
      <c r="AD296" s="486"/>
      <c r="AE296" s="486"/>
      <c r="AF296" s="486"/>
      <c r="AG296" s="486"/>
      <c r="AH296" s="486"/>
      <c r="AI296" s="486"/>
      <c r="AJ296" s="486"/>
    </row>
    <row r="297" spans="1:36" s="1" customFormat="1" ht="28.5" hidden="1" customHeight="1" x14ac:dyDescent="0.2">
      <c r="A297" s="9"/>
      <c r="B297" s="1535"/>
      <c r="C297" s="1026"/>
      <c r="D297" s="30" t="s">
        <v>795</v>
      </c>
      <c r="E297" s="21" t="e">
        <f>+Y295/#REF!</f>
        <v>#REF!</v>
      </c>
      <c r="F297" s="44" t="s">
        <v>875</v>
      </c>
      <c r="G297" s="48">
        <v>1</v>
      </c>
      <c r="H297" s="934">
        <v>1</v>
      </c>
      <c r="I297" s="48">
        <v>1</v>
      </c>
      <c r="J297" s="1229"/>
      <c r="K297" s="733"/>
      <c r="L297" s="48"/>
      <c r="M297" s="55"/>
      <c r="N297" s="55"/>
      <c r="O297" s="1232"/>
      <c r="P297" s="1232"/>
      <c r="Q297" s="1217"/>
      <c r="R297" s="1232"/>
      <c r="S297" s="734"/>
      <c r="T297" s="1232"/>
      <c r="U297" s="734"/>
      <c r="V297" s="734">
        <v>0</v>
      </c>
      <c r="W297" s="734">
        <v>0</v>
      </c>
      <c r="X297" s="734"/>
      <c r="Y297" s="1232"/>
      <c r="Z297" s="1466"/>
      <c r="AA297" s="621"/>
      <c r="AB297" s="486"/>
      <c r="AC297" s="486"/>
      <c r="AD297" s="486"/>
      <c r="AE297" s="486"/>
      <c r="AF297" s="486"/>
      <c r="AG297" s="486"/>
      <c r="AH297" s="486"/>
      <c r="AI297" s="486"/>
      <c r="AJ297" s="486"/>
    </row>
    <row r="298" spans="1:36" s="1" customFormat="1" ht="45" hidden="1" customHeight="1" x14ac:dyDescent="0.2">
      <c r="A298" s="8" t="s">
        <v>148</v>
      </c>
      <c r="B298" s="31" t="s">
        <v>37</v>
      </c>
      <c r="C298" s="31"/>
      <c r="D298" s="33" t="s">
        <v>149</v>
      </c>
      <c r="E298" s="22" t="e">
        <f>+Y298/#REF!</f>
        <v>#REF!</v>
      </c>
      <c r="F298" s="50"/>
      <c r="G298" s="51"/>
      <c r="H298" s="51"/>
      <c r="I298" s="52"/>
      <c r="J298" s="53"/>
      <c r="K298" s="52"/>
      <c r="L298" s="52"/>
      <c r="M298" s="53"/>
      <c r="N298" s="53"/>
      <c r="O298" s="544"/>
      <c r="P298" s="544"/>
      <c r="Q298" s="544"/>
      <c r="R298" s="544"/>
      <c r="S298" s="544"/>
      <c r="T298" s="544"/>
      <c r="U298" s="544">
        <v>0</v>
      </c>
      <c r="V298" s="544">
        <v>2000000</v>
      </c>
      <c r="W298" s="544">
        <v>2000000</v>
      </c>
      <c r="X298" s="544"/>
      <c r="Y298" s="544">
        <v>0</v>
      </c>
      <c r="Z298" s="1466"/>
      <c r="AA298" s="502"/>
      <c r="AB298" s="503"/>
      <c r="AC298" s="503"/>
      <c r="AD298" s="503"/>
      <c r="AE298" s="486"/>
      <c r="AF298" s="486"/>
      <c r="AG298" s="486"/>
      <c r="AH298" s="486"/>
      <c r="AI298" s="486"/>
      <c r="AJ298" s="486"/>
    </row>
    <row r="299" spans="1:36" s="1" customFormat="1" ht="99.75" hidden="1" customHeight="1" x14ac:dyDescent="0.2">
      <c r="A299" s="9"/>
      <c r="B299" s="1055"/>
      <c r="C299" s="1055"/>
      <c r="D299" s="1056" t="s">
        <v>152</v>
      </c>
      <c r="E299" s="21" t="e">
        <f>+Y299/#REF!</f>
        <v>#REF!</v>
      </c>
      <c r="F299" s="958" t="s">
        <v>239</v>
      </c>
      <c r="G299" s="1053" t="s">
        <v>285</v>
      </c>
      <c r="H299" s="1053"/>
      <c r="I299" s="48">
        <v>0</v>
      </c>
      <c r="J299" s="957"/>
      <c r="K299" s="48"/>
      <c r="L299" s="48"/>
      <c r="M299" s="55"/>
      <c r="N299" s="1120"/>
      <c r="O299" s="1057"/>
      <c r="P299" s="1057"/>
      <c r="Q299" s="1057"/>
      <c r="R299" s="1057"/>
      <c r="S299" s="1057"/>
      <c r="T299" s="1057"/>
      <c r="U299" s="543">
        <v>0</v>
      </c>
      <c r="V299" s="543">
        <v>1000000</v>
      </c>
      <c r="W299" s="543">
        <v>1000000</v>
      </c>
      <c r="X299" s="1057"/>
      <c r="Y299" s="1057">
        <f>SUM(O299:T299)</f>
        <v>0</v>
      </c>
      <c r="Z299" s="1466"/>
      <c r="AA299" s="502"/>
      <c r="AB299" s="503"/>
      <c r="AC299" s="503"/>
      <c r="AD299" s="503"/>
      <c r="AE299" s="486"/>
      <c r="AF299" s="486"/>
      <c r="AG299" s="486"/>
      <c r="AH299" s="486"/>
      <c r="AI299" s="486"/>
      <c r="AJ299" s="486"/>
    </row>
    <row r="300" spans="1:36" s="804" customFormat="1" ht="37.5" customHeight="1" x14ac:dyDescent="0.2">
      <c r="A300" s="801"/>
      <c r="B300" s="1145" t="s">
        <v>1012</v>
      </c>
      <c r="C300" s="1179" t="s">
        <v>1013</v>
      </c>
      <c r="D300" s="1179"/>
      <c r="E300" s="1180"/>
      <c r="F300" s="1179"/>
      <c r="G300" s="1179"/>
      <c r="H300" s="1179"/>
      <c r="I300" s="1180"/>
      <c r="J300" s="1179"/>
      <c r="K300" s="1044"/>
      <c r="L300" s="954"/>
      <c r="M300" s="1576"/>
      <c r="N300" s="1122"/>
      <c r="O300" s="1122"/>
      <c r="P300" s="1122">
        <f>+P301</f>
        <v>0</v>
      </c>
      <c r="Q300" s="1122"/>
      <c r="R300" s="1122"/>
      <c r="S300" s="1122"/>
      <c r="T300" s="1122"/>
      <c r="U300" s="1045"/>
      <c r="V300" s="955"/>
      <c r="W300" s="1578"/>
      <c r="X300" s="1122"/>
      <c r="Y300" s="1122">
        <f>+Y301</f>
        <v>14000</v>
      </c>
      <c r="Z300" s="1465"/>
      <c r="AA300" s="802"/>
      <c r="AB300" s="803"/>
      <c r="AC300" s="803"/>
      <c r="AD300" s="803"/>
      <c r="AE300" s="803"/>
      <c r="AF300" s="803"/>
      <c r="AG300" s="803"/>
      <c r="AH300" s="803"/>
      <c r="AI300" s="803"/>
      <c r="AJ300" s="803"/>
    </row>
    <row r="301" spans="1:36" s="804" customFormat="1" ht="15" x14ac:dyDescent="0.25">
      <c r="A301" s="801"/>
      <c r="B301" s="1146" t="s">
        <v>31</v>
      </c>
      <c r="C301" s="1146"/>
      <c r="D301" s="1147" t="s">
        <v>1002</v>
      </c>
      <c r="E301" s="1574"/>
      <c r="F301" s="1148"/>
      <c r="G301" s="1148"/>
      <c r="H301" s="1127"/>
      <c r="I301" s="956"/>
      <c r="J301" s="1149"/>
      <c r="K301" s="1044"/>
      <c r="L301" s="954"/>
      <c r="M301" s="1576"/>
      <c r="N301" s="1128"/>
      <c r="O301" s="1128"/>
      <c r="P301" s="1128">
        <f>+P302</f>
        <v>0</v>
      </c>
      <c r="Q301" s="1128"/>
      <c r="R301" s="1128"/>
      <c r="S301" s="1128"/>
      <c r="T301" s="1128"/>
      <c r="U301" s="1045"/>
      <c r="V301" s="955"/>
      <c r="W301" s="1578"/>
      <c r="X301" s="1128"/>
      <c r="Y301" s="1128">
        <f>+Y302</f>
        <v>14000</v>
      </c>
      <c r="Z301" s="1465"/>
      <c r="AA301" s="802"/>
      <c r="AB301" s="803"/>
      <c r="AC301" s="803"/>
      <c r="AD301" s="803"/>
      <c r="AE301" s="803"/>
      <c r="AF301" s="803"/>
      <c r="AG301" s="803"/>
      <c r="AH301" s="803"/>
      <c r="AI301" s="803"/>
      <c r="AJ301" s="803"/>
    </row>
    <row r="302" spans="1:36" s="1" customFormat="1" ht="31.5" customHeight="1" x14ac:dyDescent="0.25">
      <c r="A302" s="7" t="s">
        <v>155</v>
      </c>
      <c r="B302" s="1178" t="s">
        <v>33</v>
      </c>
      <c r="C302" s="1178"/>
      <c r="D302" s="1554" t="s">
        <v>1011</v>
      </c>
      <c r="E302" s="1553"/>
      <c r="F302" s="1554"/>
      <c r="G302" s="1554"/>
      <c r="H302" s="1554"/>
      <c r="I302" s="1575"/>
      <c r="J302" s="1137"/>
      <c r="K302" s="1043"/>
      <c r="L302" s="153"/>
      <c r="M302" s="1577"/>
      <c r="N302" s="1138"/>
      <c r="O302" s="1138"/>
      <c r="P302" s="1138">
        <f>+P305</f>
        <v>0</v>
      </c>
      <c r="Q302" s="1138"/>
      <c r="R302" s="1138"/>
      <c r="S302" s="1138"/>
      <c r="T302" s="1138"/>
      <c r="U302" s="1046">
        <v>421503034</v>
      </c>
      <c r="V302" s="545">
        <v>538440000</v>
      </c>
      <c r="W302" s="1579">
        <v>536440000</v>
      </c>
      <c r="X302" s="1138"/>
      <c r="Y302" s="1138">
        <f>+Y305</f>
        <v>14000</v>
      </c>
      <c r="Z302" s="1465"/>
      <c r="AA302" s="502"/>
      <c r="AB302" s="503"/>
      <c r="AC302" s="503"/>
      <c r="AD302" s="503"/>
      <c r="AE302" s="486"/>
      <c r="AF302" s="486"/>
      <c r="AG302" s="486"/>
      <c r="AH302" s="486"/>
      <c r="AI302" s="486"/>
      <c r="AJ302" s="486"/>
    </row>
    <row r="303" spans="1:36" s="1" customFormat="1" ht="33" hidden="1" customHeight="1" x14ac:dyDescent="0.2">
      <c r="A303" s="9"/>
      <c r="B303" s="23" t="s">
        <v>159</v>
      </c>
      <c r="C303" s="23"/>
      <c r="D303" s="24" t="s">
        <v>153</v>
      </c>
      <c r="E303" s="84" t="e">
        <f>+Y303/#REF!</f>
        <v>#REF!</v>
      </c>
      <c r="F303" s="15" t="s">
        <v>240</v>
      </c>
      <c r="G303" s="16">
        <v>1008</v>
      </c>
      <c r="H303" s="16"/>
      <c r="I303" s="17">
        <v>0</v>
      </c>
      <c r="J303" s="18"/>
      <c r="K303" s="17"/>
      <c r="L303" s="17"/>
      <c r="M303" s="18"/>
      <c r="N303" s="18"/>
      <c r="O303" s="546"/>
      <c r="P303" s="546"/>
      <c r="Q303" s="546"/>
      <c r="R303" s="546"/>
      <c r="S303" s="546"/>
      <c r="T303" s="546"/>
      <c r="U303" s="546" t="e">
        <f>+#REF!</f>
        <v>#REF!</v>
      </c>
      <c r="V303" s="546" t="e">
        <f>+#REF!</f>
        <v>#REF!</v>
      </c>
      <c r="W303" s="546" t="e">
        <f>+#REF!</f>
        <v>#REF!</v>
      </c>
      <c r="X303" s="546"/>
      <c r="Y303" s="546" t="e">
        <f>+U303+V303+W303+#REF!</f>
        <v>#REF!</v>
      </c>
      <c r="Z303" s="1466"/>
      <c r="AA303" s="502"/>
      <c r="AB303" s="503"/>
      <c r="AC303" s="503"/>
      <c r="AD303" s="503"/>
      <c r="AE303" s="486"/>
      <c r="AF303" s="486"/>
      <c r="AG303" s="486"/>
      <c r="AH303" s="486"/>
      <c r="AI303" s="486"/>
      <c r="AJ303" s="486"/>
    </row>
    <row r="304" spans="1:36" s="1" customFormat="1" ht="33" hidden="1" customHeight="1" x14ac:dyDescent="0.2">
      <c r="A304" s="9"/>
      <c r="B304" s="1058" t="s">
        <v>169</v>
      </c>
      <c r="C304" s="1058"/>
      <c r="D304" s="1059" t="s">
        <v>154</v>
      </c>
      <c r="E304" s="11" t="e">
        <f>+Y304/#REF!</f>
        <v>#REF!</v>
      </c>
      <c r="F304" s="1060" t="s">
        <v>527</v>
      </c>
      <c r="G304" s="1061">
        <v>145742</v>
      </c>
      <c r="H304" s="1061"/>
      <c r="I304" s="12">
        <v>0</v>
      </c>
      <c r="J304" s="1062"/>
      <c r="K304" s="12"/>
      <c r="L304" s="12"/>
      <c r="M304" s="13"/>
      <c r="N304" s="1062"/>
      <c r="O304" s="1063"/>
      <c r="P304" s="1063"/>
      <c r="Q304" s="1063"/>
      <c r="R304" s="1063"/>
      <c r="S304" s="1063"/>
      <c r="T304" s="1063"/>
      <c r="U304" s="526">
        <v>0.3</v>
      </c>
      <c r="V304" s="526" t="e">
        <f>+#REF!</f>
        <v>#REF!</v>
      </c>
      <c r="W304" s="526" t="e">
        <f>+#REF!</f>
        <v>#REF!</v>
      </c>
      <c r="X304" s="1063"/>
      <c r="Y304" s="1063" t="e">
        <f>+U304+V304+W304+#REF!</f>
        <v>#REF!</v>
      </c>
      <c r="Z304" s="1466"/>
      <c r="AA304" s="502"/>
      <c r="AB304" s="503"/>
      <c r="AC304" s="503"/>
      <c r="AD304" s="503"/>
      <c r="AE304" s="486"/>
      <c r="AF304" s="486"/>
      <c r="AG304" s="486"/>
      <c r="AH304" s="486"/>
      <c r="AI304" s="486"/>
      <c r="AJ304" s="486"/>
    </row>
    <row r="305" spans="1:36" s="1" customFormat="1" ht="85.5" x14ac:dyDescent="0.2">
      <c r="A305" s="9"/>
      <c r="B305" s="1150" t="s">
        <v>1028</v>
      </c>
      <c r="C305" s="1177" t="s">
        <v>1003</v>
      </c>
      <c r="D305" s="1177"/>
      <c r="E305" s="1580" t="e">
        <f>+Y305/#REF!</f>
        <v>#REF!</v>
      </c>
      <c r="F305" s="1152" t="s">
        <v>1004</v>
      </c>
      <c r="G305" s="1153">
        <v>1</v>
      </c>
      <c r="H305" s="1153">
        <v>1</v>
      </c>
      <c r="I305" s="1582">
        <v>1</v>
      </c>
      <c r="J305" s="1159" t="s">
        <v>1022</v>
      </c>
      <c r="K305" s="1048" t="s">
        <v>590</v>
      </c>
      <c r="L305" s="152" t="s">
        <v>535</v>
      </c>
      <c r="M305" s="1584">
        <v>1</v>
      </c>
      <c r="N305" s="1160" t="s">
        <v>1023</v>
      </c>
      <c r="O305" s="1144"/>
      <c r="P305" s="1144">
        <v>0</v>
      </c>
      <c r="Q305" s="1144">
        <v>14000</v>
      </c>
      <c r="R305" s="1144"/>
      <c r="S305" s="1144"/>
      <c r="T305" s="1144"/>
      <c r="U305" s="948">
        <v>10000000</v>
      </c>
      <c r="V305" s="526">
        <v>10000000</v>
      </c>
      <c r="W305" s="947">
        <v>15000000</v>
      </c>
      <c r="X305" s="1144"/>
      <c r="Y305" s="1144">
        <f>SUM(O305:T305)</f>
        <v>14000</v>
      </c>
      <c r="Z305" s="1465"/>
      <c r="AA305" s="621"/>
      <c r="AB305" s="486"/>
      <c r="AC305" s="486"/>
      <c r="AD305" s="486"/>
      <c r="AE305" s="486"/>
      <c r="AF305" s="486"/>
      <c r="AG305" s="486"/>
      <c r="AH305" s="486"/>
      <c r="AI305" s="486"/>
      <c r="AJ305" s="486"/>
    </row>
    <row r="306" spans="1:36" s="1" customFormat="1" ht="33" customHeight="1" x14ac:dyDescent="0.2">
      <c r="A306" s="9"/>
      <c r="B306" s="1145" t="s">
        <v>1012</v>
      </c>
      <c r="C306" s="1175" t="s">
        <v>1015</v>
      </c>
      <c r="D306" s="1175"/>
      <c r="E306" s="1181"/>
      <c r="F306" s="1175"/>
      <c r="G306" s="1175"/>
      <c r="H306" s="1175"/>
      <c r="I306" s="1181"/>
      <c r="J306" s="1175"/>
      <c r="K306" s="1045"/>
      <c r="L306" s="955"/>
      <c r="M306" s="1578"/>
      <c r="N306" s="1123"/>
      <c r="O306" s="1123"/>
      <c r="P306" s="1123"/>
      <c r="Q306" s="1145">
        <f>+Q307</f>
        <v>10000</v>
      </c>
      <c r="R306" s="1161"/>
      <c r="S306" s="1161"/>
      <c r="T306" s="1121"/>
      <c r="U306" s="1045"/>
      <c r="V306" s="955"/>
      <c r="W306" s="1578"/>
      <c r="X306" s="1161"/>
      <c r="Y306" s="1122">
        <f>+Y307</f>
        <v>10000</v>
      </c>
      <c r="Z306" s="1465"/>
      <c r="AA306" s="1045"/>
      <c r="AB306" s="955"/>
      <c r="AC306" s="955"/>
      <c r="AD306" s="486"/>
      <c r="AE306" s="486"/>
      <c r="AF306" s="486"/>
      <c r="AG306" s="486"/>
      <c r="AH306" s="486"/>
      <c r="AI306" s="486"/>
      <c r="AJ306" s="486"/>
    </row>
    <row r="307" spans="1:36" s="1" customFormat="1" ht="33" customHeight="1" x14ac:dyDescent="0.25">
      <c r="A307" s="9"/>
      <c r="B307" s="1173" t="s">
        <v>33</v>
      </c>
      <c r="C307" s="1173"/>
      <c r="D307" s="1552" t="s">
        <v>1014</v>
      </c>
      <c r="E307" s="1553"/>
      <c r="F307" s="1552"/>
      <c r="G307" s="1552"/>
      <c r="H307" s="1552"/>
      <c r="I307" s="1583"/>
      <c r="J307" s="1157"/>
      <c r="K307" s="1046"/>
      <c r="L307" s="545"/>
      <c r="M307" s="1579"/>
      <c r="N307" s="1157"/>
      <c r="O307" s="1157"/>
      <c r="P307" s="1157"/>
      <c r="Q307" s="1162">
        <f>+Q308</f>
        <v>10000</v>
      </c>
      <c r="R307" s="1163"/>
      <c r="S307" s="1164"/>
      <c r="T307" s="1165"/>
      <c r="U307" s="1046"/>
      <c r="V307" s="545"/>
      <c r="W307" s="1579"/>
      <c r="X307" s="1157"/>
      <c r="Y307" s="1157">
        <f>+Y308</f>
        <v>10000</v>
      </c>
      <c r="Z307" s="1465"/>
      <c r="AA307" s="1046"/>
      <c r="AB307" s="545"/>
      <c r="AC307" s="545"/>
      <c r="AD307" s="486"/>
      <c r="AE307" s="486"/>
      <c r="AF307" s="486"/>
      <c r="AG307" s="486"/>
      <c r="AH307" s="486"/>
      <c r="AI307" s="486"/>
      <c r="AJ307" s="486"/>
    </row>
    <row r="308" spans="1:36" s="1" customFormat="1" ht="31.5" customHeight="1" x14ac:dyDescent="0.2">
      <c r="A308" s="8" t="s">
        <v>210</v>
      </c>
      <c r="B308" s="1174" t="s">
        <v>1009</v>
      </c>
      <c r="C308" s="1174"/>
      <c r="D308" s="1151" t="s">
        <v>1010</v>
      </c>
      <c r="E308" s="1581" t="e">
        <f>+Y308/#REF!</f>
        <v>#REF!</v>
      </c>
      <c r="F308" s="1154"/>
      <c r="G308" s="1155"/>
      <c r="H308" s="1155"/>
      <c r="I308" s="1575"/>
      <c r="J308" s="1158"/>
      <c r="K308" s="154"/>
      <c r="L308" s="154"/>
      <c r="M308" s="1585"/>
      <c r="N308" s="1158"/>
      <c r="O308" s="1158">
        <f>SUBTOTAL(9,O309)</f>
        <v>0</v>
      </c>
      <c r="P308" s="1166">
        <f>SUBTOTAL(9,P309)</f>
        <v>0</v>
      </c>
      <c r="Q308" s="1166">
        <f>SUBTOTAL(9,Q309)</f>
        <v>10000</v>
      </c>
      <c r="R308" s="1166">
        <f>SUBTOTAL(9,R309)</f>
        <v>0</v>
      </c>
      <c r="S308" s="1166"/>
      <c r="T308" s="1166">
        <f>SUBTOTAL(9,T309)</f>
        <v>0</v>
      </c>
      <c r="U308" s="1049">
        <v>4600000</v>
      </c>
      <c r="V308" s="527">
        <v>3000000</v>
      </c>
      <c r="W308" s="1586">
        <v>1000000</v>
      </c>
      <c r="X308" s="1166"/>
      <c r="Y308" s="1166">
        <f>+Y309</f>
        <v>10000</v>
      </c>
      <c r="Z308" s="1465"/>
      <c r="AA308" s="502"/>
      <c r="AB308" s="503"/>
      <c r="AC308" s="503"/>
      <c r="AD308" s="503"/>
      <c r="AE308" s="486"/>
      <c r="AF308" s="486"/>
      <c r="AG308" s="486"/>
      <c r="AH308" s="486"/>
      <c r="AI308" s="486"/>
      <c r="AJ308" s="486"/>
    </row>
    <row r="309" spans="1:36" s="1" customFormat="1" ht="56.25" customHeight="1" x14ac:dyDescent="0.2">
      <c r="A309" s="9"/>
      <c r="B309" s="1150" t="s">
        <v>1029</v>
      </c>
      <c r="C309" s="1239" t="s">
        <v>1005</v>
      </c>
      <c r="D309" s="1239"/>
      <c r="E309" s="1580" t="e">
        <f>+Y309/#REF!</f>
        <v>#REF!</v>
      </c>
      <c r="F309" s="1156" t="s">
        <v>1006</v>
      </c>
      <c r="G309" s="1153">
        <v>1</v>
      </c>
      <c r="H309" s="1153">
        <v>1</v>
      </c>
      <c r="I309" s="1582">
        <v>1</v>
      </c>
      <c r="J309" s="1555" t="s">
        <v>1024</v>
      </c>
      <c r="K309" s="1047"/>
      <c r="L309" s="152" t="s">
        <v>536</v>
      </c>
      <c r="M309" s="1584">
        <v>0</v>
      </c>
      <c r="N309" s="1205" t="s">
        <v>1025</v>
      </c>
      <c r="O309" s="1556"/>
      <c r="P309" s="1556"/>
      <c r="Q309" s="1556">
        <v>10000</v>
      </c>
      <c r="R309" s="1556"/>
      <c r="S309" s="1144"/>
      <c r="T309" s="1556"/>
      <c r="U309" s="948">
        <v>100000</v>
      </c>
      <c r="V309" s="526">
        <v>1000000</v>
      </c>
      <c r="W309" s="947">
        <v>0</v>
      </c>
      <c r="X309" s="1144"/>
      <c r="Y309" s="1556">
        <f>SUBTOTAL(9,O309:T310)</f>
        <v>10000</v>
      </c>
      <c r="Z309" s="1465"/>
      <c r="AA309" s="502"/>
      <c r="AB309" s="503"/>
      <c r="AC309" s="503"/>
      <c r="AD309" s="503"/>
      <c r="AE309" s="486"/>
      <c r="AF309" s="486"/>
      <c r="AG309" s="486"/>
      <c r="AH309" s="486"/>
      <c r="AI309" s="486"/>
      <c r="AJ309" s="486"/>
    </row>
    <row r="310" spans="1:36" s="1" customFormat="1" ht="99" customHeight="1" x14ac:dyDescent="0.2">
      <c r="A310" s="9"/>
      <c r="B310" s="1150" t="s">
        <v>1028</v>
      </c>
      <c r="C310" s="1240" t="s">
        <v>1007</v>
      </c>
      <c r="D310" s="1240"/>
      <c r="E310" s="1580"/>
      <c r="F310" s="1135" t="s">
        <v>1008</v>
      </c>
      <c r="G310" s="1153">
        <v>1</v>
      </c>
      <c r="H310" s="1153">
        <v>1</v>
      </c>
      <c r="I310" s="1582">
        <v>1</v>
      </c>
      <c r="J310" s="1555"/>
      <c r="K310" s="1047"/>
      <c r="L310" s="152"/>
      <c r="M310" s="1584"/>
      <c r="N310" s="1205"/>
      <c r="O310" s="1556"/>
      <c r="P310" s="1556"/>
      <c r="Q310" s="1556"/>
      <c r="R310" s="1556"/>
      <c r="S310" s="1144"/>
      <c r="T310" s="1556"/>
      <c r="U310" s="948"/>
      <c r="V310" s="526"/>
      <c r="W310" s="947"/>
      <c r="X310" s="1144"/>
      <c r="Y310" s="1556"/>
      <c r="Z310" s="1465"/>
      <c r="AA310" s="502"/>
      <c r="AB310" s="503"/>
      <c r="AC310" s="503"/>
      <c r="AD310" s="503"/>
      <c r="AE310" s="486"/>
      <c r="AF310" s="486"/>
      <c r="AG310" s="486"/>
      <c r="AH310" s="486"/>
      <c r="AI310" s="486"/>
      <c r="AJ310" s="486"/>
    </row>
    <row r="311" spans="1:36" s="1" customFormat="1" ht="45" hidden="1" x14ac:dyDescent="0.2">
      <c r="A311" s="6" t="s">
        <v>160</v>
      </c>
      <c r="B311" s="1084" t="s">
        <v>31</v>
      </c>
      <c r="C311" s="1084"/>
      <c r="D311" s="1085" t="s">
        <v>796</v>
      </c>
      <c r="E311" s="90" t="e">
        <f>+Y311/#REF!</f>
        <v>#REF!</v>
      </c>
      <c r="F311" s="1086"/>
      <c r="G311" s="1087"/>
      <c r="H311" s="1087"/>
      <c r="I311" s="91"/>
      <c r="J311" s="1088"/>
      <c r="K311" s="91"/>
      <c r="L311" s="91"/>
      <c r="M311" s="92"/>
      <c r="N311" s="1088"/>
      <c r="O311" s="949"/>
      <c r="P311" s="949"/>
      <c r="Q311" s="949"/>
      <c r="R311" s="949"/>
      <c r="S311" s="949"/>
      <c r="T311" s="949"/>
      <c r="U311" s="547">
        <v>230000000</v>
      </c>
      <c r="V311" s="547">
        <v>276960000</v>
      </c>
      <c r="W311" s="547">
        <v>362066000</v>
      </c>
      <c r="X311" s="949"/>
      <c r="Y311" s="949">
        <f>+Y312</f>
        <v>0</v>
      </c>
      <c r="Z311" s="1089"/>
      <c r="AA311" s="502"/>
      <c r="AB311" s="503"/>
      <c r="AC311" s="503"/>
      <c r="AD311" s="503"/>
      <c r="AE311" s="486"/>
      <c r="AF311" s="486"/>
      <c r="AG311" s="486"/>
      <c r="AH311" s="486"/>
      <c r="AI311" s="486"/>
      <c r="AJ311" s="486"/>
    </row>
    <row r="312" spans="1:36" s="1" customFormat="1" ht="45" hidden="1" x14ac:dyDescent="0.2">
      <c r="A312" s="7" t="s">
        <v>161</v>
      </c>
      <c r="B312" s="93" t="s">
        <v>33</v>
      </c>
      <c r="C312" s="93"/>
      <c r="D312" s="94" t="s">
        <v>158</v>
      </c>
      <c r="E312" s="95" t="e">
        <f>+Y312/#REF!</f>
        <v>#REF!</v>
      </c>
      <c r="F312" s="96"/>
      <c r="G312" s="97"/>
      <c r="H312" s="97"/>
      <c r="I312" s="98"/>
      <c r="J312" s="99"/>
      <c r="K312" s="98"/>
      <c r="L312" s="98"/>
      <c r="M312" s="99"/>
      <c r="N312" s="99"/>
      <c r="O312" s="548"/>
      <c r="P312" s="548"/>
      <c r="Q312" s="548"/>
      <c r="R312" s="548"/>
      <c r="S312" s="548"/>
      <c r="T312" s="548"/>
      <c r="U312" s="548">
        <v>230000000</v>
      </c>
      <c r="V312" s="548">
        <v>276960000</v>
      </c>
      <c r="W312" s="548">
        <v>362066000</v>
      </c>
      <c r="X312" s="548"/>
      <c r="Y312" s="548">
        <f>+Y314</f>
        <v>0</v>
      </c>
      <c r="Z312" s="658"/>
      <c r="AA312" s="502"/>
      <c r="AB312" s="503"/>
      <c r="AC312" s="503"/>
      <c r="AD312" s="503"/>
      <c r="AE312" s="486"/>
      <c r="AF312" s="486"/>
      <c r="AG312" s="486"/>
      <c r="AH312" s="486"/>
      <c r="AI312" s="486"/>
      <c r="AJ312" s="486"/>
    </row>
    <row r="313" spans="1:36" s="1" customFormat="1" ht="142.5" hidden="1" x14ac:dyDescent="0.2">
      <c r="A313" s="9"/>
      <c r="B313" s="100" t="s">
        <v>175</v>
      </c>
      <c r="C313" s="100"/>
      <c r="D313" s="101" t="s">
        <v>500</v>
      </c>
      <c r="E313" s="102" t="e">
        <f>+Y313/#REF!</f>
        <v>#REF!</v>
      </c>
      <c r="F313" s="103" t="s">
        <v>501</v>
      </c>
      <c r="G313" s="104">
        <v>0</v>
      </c>
      <c r="H313" s="104"/>
      <c r="I313" s="105">
        <v>0</v>
      </c>
      <c r="J313" s="106"/>
      <c r="K313" s="105"/>
      <c r="L313" s="105"/>
      <c r="M313" s="511"/>
      <c r="N313" s="511"/>
      <c r="O313" s="525"/>
      <c r="P313" s="525"/>
      <c r="Q313" s="525"/>
      <c r="R313" s="525"/>
      <c r="S313" s="525"/>
      <c r="T313" s="525"/>
      <c r="U313" s="525">
        <f>SUM(U315:U320)</f>
        <v>25120000</v>
      </c>
      <c r="V313" s="525">
        <f>SUM(V315:V320)</f>
        <v>161960000</v>
      </c>
      <c r="W313" s="525">
        <f>SUM(W315:W320)</f>
        <v>182066000</v>
      </c>
      <c r="X313" s="525"/>
      <c r="Y313" s="525" t="e">
        <f>+U313+V313+W313+#REF!</f>
        <v>#REF!</v>
      </c>
      <c r="Z313" s="604" t="s">
        <v>383</v>
      </c>
      <c r="AA313" s="502"/>
      <c r="AB313" s="503"/>
      <c r="AC313" s="503"/>
      <c r="AD313" s="503"/>
      <c r="AE313" s="486"/>
      <c r="AF313" s="486"/>
      <c r="AG313" s="486"/>
      <c r="AH313" s="486"/>
      <c r="AI313" s="486"/>
      <c r="AJ313" s="486"/>
    </row>
    <row r="314" spans="1:36" s="1" customFormat="1" ht="15" hidden="1" customHeight="1" x14ac:dyDescent="0.25">
      <c r="A314" s="8" t="s">
        <v>162</v>
      </c>
      <c r="B314" s="1536" t="s">
        <v>37</v>
      </c>
      <c r="C314" s="1027"/>
      <c r="D314" s="107" t="s">
        <v>163</v>
      </c>
      <c r="E314" s="108" t="e">
        <f>+Y314/#REF!</f>
        <v>#REF!</v>
      </c>
      <c r="F314" s="109"/>
      <c r="G314" s="110"/>
      <c r="H314" s="110"/>
      <c r="I314" s="111"/>
      <c r="J314" s="112"/>
      <c r="K314" s="111"/>
      <c r="L314" s="111"/>
      <c r="M314" s="112"/>
      <c r="N314" s="112"/>
      <c r="O314" s="549">
        <f>SUBTOTAL(9,O315:O321)</f>
        <v>0</v>
      </c>
      <c r="P314" s="549">
        <f>SUBTOTAL(9,P315:P321)</f>
        <v>0</v>
      </c>
      <c r="Q314" s="549">
        <f>SUBTOTAL(9,Q315:Q321)</f>
        <v>0</v>
      </c>
      <c r="R314" s="549">
        <f>SUBTOTAL(9,R315:R321)</f>
        <v>0</v>
      </c>
      <c r="S314" s="549"/>
      <c r="T314" s="549">
        <f>SUBTOTAL(9,T315:T321)</f>
        <v>0</v>
      </c>
      <c r="U314" s="549">
        <v>230000000</v>
      </c>
      <c r="V314" s="549">
        <v>276960000</v>
      </c>
      <c r="W314" s="549">
        <v>362066000</v>
      </c>
      <c r="X314" s="549"/>
      <c r="Y314" s="549">
        <f>SUM(Y315:Y320)</f>
        <v>0</v>
      </c>
      <c r="Z314" s="659"/>
      <c r="AA314" s="502"/>
      <c r="AB314" s="503"/>
      <c r="AC314" s="503"/>
      <c r="AD314" s="503"/>
      <c r="AE314" s="486"/>
      <c r="AF314" s="486"/>
      <c r="AG314" s="486"/>
      <c r="AH314" s="486"/>
      <c r="AI314" s="486"/>
      <c r="AJ314" s="486"/>
    </row>
    <row r="315" spans="1:36" s="1" customFormat="1" ht="42.75" hidden="1" customHeight="1" x14ac:dyDescent="0.2">
      <c r="A315" s="9"/>
      <c r="B315" s="1248"/>
      <c r="C315" s="964"/>
      <c r="D315" s="809" t="s">
        <v>948</v>
      </c>
      <c r="E315" s="88" t="e">
        <f>+Y315/#REF!</f>
        <v>#REF!</v>
      </c>
      <c r="F315" s="89" t="s">
        <v>955</v>
      </c>
      <c r="G315" s="735">
        <v>0</v>
      </c>
      <c r="H315" s="911">
        <v>0</v>
      </c>
      <c r="I315" s="824">
        <v>0</v>
      </c>
      <c r="J315" s="826" t="s">
        <v>594</v>
      </c>
      <c r="K315" s="105"/>
      <c r="L315" s="105"/>
      <c r="M315" s="523"/>
      <c r="N315" s="523"/>
      <c r="O315" s="525"/>
      <c r="P315" s="525"/>
      <c r="Q315" s="525"/>
      <c r="R315" s="525"/>
      <c r="S315" s="525"/>
      <c r="T315" s="525"/>
      <c r="U315" s="525">
        <v>120000</v>
      </c>
      <c r="V315" s="525">
        <v>100000000</v>
      </c>
      <c r="W315" s="525">
        <v>0</v>
      </c>
      <c r="X315" s="525"/>
      <c r="Y315" s="525">
        <f>SUM(O315:T315)</f>
        <v>0</v>
      </c>
      <c r="Z315" s="1280" t="s">
        <v>903</v>
      </c>
      <c r="AA315" s="621"/>
      <c r="AB315" s="486"/>
      <c r="AC315" s="486"/>
      <c r="AD315" s="486"/>
      <c r="AE315" s="486"/>
      <c r="AF315" s="486"/>
      <c r="AG315" s="486"/>
      <c r="AH315" s="486"/>
      <c r="AI315" s="486"/>
      <c r="AJ315" s="486"/>
    </row>
    <row r="316" spans="1:36" s="1" customFormat="1" ht="57" hidden="1" customHeight="1" x14ac:dyDescent="0.2">
      <c r="A316" s="9"/>
      <c r="B316" s="1248"/>
      <c r="C316" s="964"/>
      <c r="D316" s="810" t="s">
        <v>949</v>
      </c>
      <c r="E316" s="85" t="e">
        <f>+Y316/#REF!</f>
        <v>#REF!</v>
      </c>
      <c r="F316" s="86" t="s">
        <v>956</v>
      </c>
      <c r="G316" s="736">
        <v>0</v>
      </c>
      <c r="H316" s="912">
        <v>0</v>
      </c>
      <c r="I316" s="825">
        <v>0</v>
      </c>
      <c r="J316" s="1368" t="s">
        <v>595</v>
      </c>
      <c r="K316" s="1234"/>
      <c r="L316" s="1234"/>
      <c r="M316" s="1234"/>
      <c r="N316" s="1234"/>
      <c r="O316" s="1290"/>
      <c r="P316" s="1290"/>
      <c r="Q316" s="1290"/>
      <c r="R316" s="1290"/>
      <c r="S316" s="1290"/>
      <c r="T316" s="1290"/>
      <c r="U316" s="1290">
        <v>0</v>
      </c>
      <c r="V316" s="1290">
        <v>0</v>
      </c>
      <c r="W316" s="1290">
        <v>50000000</v>
      </c>
      <c r="X316" s="973"/>
      <c r="Y316" s="1218">
        <f>SUM(O316:T320)</f>
        <v>0</v>
      </c>
      <c r="Z316" s="1281"/>
      <c r="AA316" s="621"/>
      <c r="AB316" s="486"/>
      <c r="AC316" s="486"/>
      <c r="AD316" s="486"/>
      <c r="AE316" s="486"/>
      <c r="AF316" s="486"/>
      <c r="AG316" s="486"/>
      <c r="AH316" s="486"/>
      <c r="AI316" s="486"/>
      <c r="AJ316" s="486"/>
    </row>
    <row r="317" spans="1:36" s="1" customFormat="1" ht="42.75" hidden="1" customHeight="1" x14ac:dyDescent="0.2">
      <c r="A317" s="9"/>
      <c r="B317" s="1248"/>
      <c r="C317" s="964"/>
      <c r="D317" s="810" t="s">
        <v>950</v>
      </c>
      <c r="E317" s="85" t="e">
        <f>+Y317/#REF!</f>
        <v>#REF!</v>
      </c>
      <c r="F317" s="86" t="s">
        <v>502</v>
      </c>
      <c r="G317" s="736">
        <v>0</v>
      </c>
      <c r="H317" s="912">
        <v>0</v>
      </c>
      <c r="I317" s="825">
        <v>0</v>
      </c>
      <c r="J317" s="1368"/>
      <c r="K317" s="1234"/>
      <c r="L317" s="1234"/>
      <c r="M317" s="1234"/>
      <c r="N317" s="1234"/>
      <c r="O317" s="1290"/>
      <c r="P317" s="1290"/>
      <c r="Q317" s="1290"/>
      <c r="R317" s="1290"/>
      <c r="S317" s="1290"/>
      <c r="T317" s="1290"/>
      <c r="U317" s="1290">
        <v>25000000</v>
      </c>
      <c r="V317" s="1290">
        <v>61960000</v>
      </c>
      <c r="W317" s="1290">
        <v>112066000</v>
      </c>
      <c r="X317" s="974"/>
      <c r="Y317" s="1219"/>
      <c r="Z317" s="1281"/>
      <c r="AA317" s="621"/>
      <c r="AB317" s="486"/>
      <c r="AC317" s="486"/>
      <c r="AD317" s="486"/>
      <c r="AE317" s="486"/>
      <c r="AF317" s="486"/>
      <c r="AG317" s="486"/>
      <c r="AH317" s="486"/>
      <c r="AI317" s="486"/>
      <c r="AJ317" s="486"/>
    </row>
    <row r="318" spans="1:36" s="1" customFormat="1" ht="28.5" hidden="1" customHeight="1" x14ac:dyDescent="0.2">
      <c r="A318" s="9"/>
      <c r="B318" s="1248"/>
      <c r="C318" s="964"/>
      <c r="D318" s="811" t="s">
        <v>951</v>
      </c>
      <c r="E318" s="85" t="e">
        <f>+Y318/#REF!</f>
        <v>#REF!</v>
      </c>
      <c r="F318" s="86" t="s">
        <v>957</v>
      </c>
      <c r="G318" s="87">
        <v>0</v>
      </c>
      <c r="H318" s="825">
        <v>0</v>
      </c>
      <c r="I318" s="825">
        <v>0</v>
      </c>
      <c r="J318" s="1368"/>
      <c r="K318" s="1234"/>
      <c r="L318" s="1234"/>
      <c r="M318" s="1234"/>
      <c r="N318" s="1234"/>
      <c r="O318" s="1290"/>
      <c r="P318" s="1290"/>
      <c r="Q318" s="1290"/>
      <c r="R318" s="1290"/>
      <c r="S318" s="1290"/>
      <c r="T318" s="1290"/>
      <c r="U318" s="1290"/>
      <c r="V318" s="1290"/>
      <c r="W318" s="1290"/>
      <c r="X318" s="974"/>
      <c r="Y318" s="1219"/>
      <c r="Z318" s="1281"/>
      <c r="AA318" s="621"/>
      <c r="AB318" s="486"/>
      <c r="AC318" s="486"/>
      <c r="AD318" s="486"/>
      <c r="AE318" s="486"/>
      <c r="AF318" s="486"/>
      <c r="AG318" s="486"/>
      <c r="AH318" s="486"/>
      <c r="AI318" s="486"/>
      <c r="AJ318" s="486"/>
    </row>
    <row r="319" spans="1:36" s="1" customFormat="1" ht="28.5" hidden="1" customHeight="1" x14ac:dyDescent="0.2">
      <c r="A319" s="9"/>
      <c r="B319" s="1248"/>
      <c r="C319" s="964"/>
      <c r="D319" s="810" t="s">
        <v>952</v>
      </c>
      <c r="E319" s="85" t="e">
        <f>+Y319/#REF!</f>
        <v>#REF!</v>
      </c>
      <c r="F319" s="86" t="s">
        <v>958</v>
      </c>
      <c r="G319" s="87">
        <v>0</v>
      </c>
      <c r="H319" s="825">
        <v>0</v>
      </c>
      <c r="I319" s="825">
        <v>0</v>
      </c>
      <c r="J319" s="1368"/>
      <c r="K319" s="1234"/>
      <c r="L319" s="1234"/>
      <c r="M319" s="1234"/>
      <c r="N319" s="1234"/>
      <c r="O319" s="1290"/>
      <c r="P319" s="1290"/>
      <c r="Q319" s="1290"/>
      <c r="R319" s="1290"/>
      <c r="S319" s="1290"/>
      <c r="T319" s="1290"/>
      <c r="U319" s="1290"/>
      <c r="V319" s="1290"/>
      <c r="W319" s="1290"/>
      <c r="X319" s="974"/>
      <c r="Y319" s="1219"/>
      <c r="Z319" s="1281"/>
      <c r="AA319" s="621"/>
      <c r="AB319" s="486"/>
      <c r="AC319" s="486"/>
      <c r="AD319" s="486"/>
      <c r="AE319" s="486"/>
      <c r="AF319" s="486"/>
      <c r="AG319" s="486"/>
      <c r="AH319" s="486"/>
      <c r="AI319" s="486"/>
      <c r="AJ319" s="486"/>
    </row>
    <row r="320" spans="1:36" s="1" customFormat="1" ht="28.5" hidden="1" customHeight="1" x14ac:dyDescent="0.2">
      <c r="A320" s="9"/>
      <c r="B320" s="1248"/>
      <c r="C320" s="964"/>
      <c r="D320" s="810" t="s">
        <v>953</v>
      </c>
      <c r="E320" s="85" t="e">
        <f>+Y320/#REF!</f>
        <v>#REF!</v>
      </c>
      <c r="F320" s="86" t="s">
        <v>959</v>
      </c>
      <c r="G320" s="736">
        <v>0</v>
      </c>
      <c r="H320" s="912">
        <v>0</v>
      </c>
      <c r="I320" s="825">
        <v>0</v>
      </c>
      <c r="J320" s="1368"/>
      <c r="K320" s="1234"/>
      <c r="L320" s="1234"/>
      <c r="M320" s="1234"/>
      <c r="N320" s="1234"/>
      <c r="O320" s="1290"/>
      <c r="P320" s="1290"/>
      <c r="Q320" s="1290"/>
      <c r="R320" s="1290"/>
      <c r="S320" s="1290"/>
      <c r="T320" s="1290"/>
      <c r="U320" s="1290">
        <v>0</v>
      </c>
      <c r="V320" s="1290">
        <v>0</v>
      </c>
      <c r="W320" s="1290">
        <v>20000000</v>
      </c>
      <c r="X320" s="974"/>
      <c r="Y320" s="1219"/>
      <c r="Z320" s="1281"/>
      <c r="AA320" s="621"/>
      <c r="AB320" s="486"/>
      <c r="AC320" s="486"/>
      <c r="AD320" s="486"/>
      <c r="AE320" s="486"/>
      <c r="AF320" s="486"/>
      <c r="AG320" s="486"/>
      <c r="AH320" s="486"/>
      <c r="AI320" s="486"/>
      <c r="AJ320" s="486"/>
    </row>
    <row r="321" spans="1:45" s="1" customFormat="1" ht="42.75" hidden="1" customHeight="1" x14ac:dyDescent="0.2">
      <c r="A321" s="9"/>
      <c r="B321" s="1537"/>
      <c r="C321" s="964"/>
      <c r="D321" s="812" t="s">
        <v>954</v>
      </c>
      <c r="E321" s="805"/>
      <c r="F321" s="806" t="s">
        <v>960</v>
      </c>
      <c r="G321" s="807" t="s">
        <v>869</v>
      </c>
      <c r="H321" s="807">
        <v>0</v>
      </c>
      <c r="I321" s="808">
        <v>0</v>
      </c>
      <c r="J321" s="1369"/>
      <c r="K321" s="827"/>
      <c r="L321" s="827"/>
      <c r="M321" s="827"/>
      <c r="N321" s="827"/>
      <c r="O321" s="1291"/>
      <c r="P321" s="1291"/>
      <c r="Q321" s="1291"/>
      <c r="R321" s="1291"/>
      <c r="S321" s="827"/>
      <c r="T321" s="1291"/>
      <c r="U321" s="827"/>
      <c r="V321" s="827"/>
      <c r="W321" s="827"/>
      <c r="X321" s="975"/>
      <c r="Y321" s="1279"/>
      <c r="Z321" s="1282"/>
      <c r="AA321" s="502"/>
      <c r="AB321" s="503"/>
      <c r="AC321" s="503"/>
      <c r="AD321" s="503"/>
      <c r="AE321" s="486"/>
      <c r="AF321" s="486"/>
      <c r="AG321" s="486"/>
      <c r="AH321" s="486"/>
      <c r="AI321" s="486"/>
      <c r="AJ321" s="486"/>
    </row>
    <row r="322" spans="1:45" s="1" customFormat="1" ht="15" hidden="1" customHeight="1" x14ac:dyDescent="0.25">
      <c r="A322" s="9"/>
      <c r="B322" s="1247" t="s">
        <v>37</v>
      </c>
      <c r="C322" s="964"/>
      <c r="D322" s="107" t="s">
        <v>888</v>
      </c>
      <c r="E322" s="109"/>
      <c r="F322" s="110"/>
      <c r="G322" s="111"/>
      <c r="H322" s="111"/>
      <c r="I322" s="112"/>
      <c r="J322" s="549"/>
      <c r="K322" s="549"/>
      <c r="L322" s="549"/>
      <c r="M322" s="549"/>
      <c r="N322" s="549"/>
      <c r="O322" s="549">
        <f>SUBTOTAL(9,O323:O328)</f>
        <v>0</v>
      </c>
      <c r="P322" s="549">
        <f t="shared" ref="P322:T322" si="5">SUBTOTAL(9,P323:P328)</f>
        <v>0</v>
      </c>
      <c r="Q322" s="549">
        <f t="shared" si="5"/>
        <v>0</v>
      </c>
      <c r="R322" s="549">
        <f t="shared" si="5"/>
        <v>0</v>
      </c>
      <c r="S322" s="549">
        <f t="shared" si="5"/>
        <v>0</v>
      </c>
      <c r="T322" s="549">
        <f t="shared" si="5"/>
        <v>0</v>
      </c>
      <c r="U322" s="549">
        <f>SUBTOTAL(9,U323:U328)</f>
        <v>0</v>
      </c>
      <c r="V322" s="549">
        <f>SUBTOTAL(9,V323:V328)</f>
        <v>0</v>
      </c>
      <c r="W322" s="549">
        <f>SUBTOTAL(9,W323:W328)</f>
        <v>0</v>
      </c>
      <c r="X322" s="549"/>
      <c r="Y322" s="549">
        <f>SUBTOTAL(9,Y323:Y328)</f>
        <v>0</v>
      </c>
      <c r="Z322" s="549"/>
      <c r="AA322" s="549"/>
      <c r="AB322" s="549"/>
      <c r="AC322" s="549"/>
      <c r="AD322" s="659"/>
      <c r="AF322" s="107"/>
      <c r="AG322" s="109"/>
      <c r="AH322" s="110"/>
      <c r="AI322" s="111"/>
      <c r="AJ322" s="112"/>
      <c r="AK322" s="549"/>
      <c r="AL322" s="549"/>
      <c r="AM322" s="549"/>
      <c r="AN322" s="549"/>
      <c r="AO322" s="549"/>
      <c r="AP322" s="549"/>
      <c r="AQ322" s="549"/>
      <c r="AR322" s="549"/>
      <c r="AS322" s="659"/>
    </row>
    <row r="323" spans="1:45" s="1" customFormat="1" ht="28.5" hidden="1" customHeight="1" x14ac:dyDescent="0.25">
      <c r="A323" s="9"/>
      <c r="B323" s="1248"/>
      <c r="C323" s="964"/>
      <c r="D323" s="809" t="s">
        <v>889</v>
      </c>
      <c r="E323" s="863"/>
      <c r="F323" s="89" t="s">
        <v>900</v>
      </c>
      <c r="G323" s="87">
        <v>0</v>
      </c>
      <c r="H323" s="824">
        <v>1</v>
      </c>
      <c r="I323" s="824">
        <v>1</v>
      </c>
      <c r="J323" s="1249" t="s">
        <v>901</v>
      </c>
      <c r="K323" s="867"/>
      <c r="L323" s="867"/>
      <c r="M323" s="867"/>
      <c r="N323" s="867"/>
      <c r="O323" s="869"/>
      <c r="P323" s="869"/>
      <c r="Q323" s="869"/>
      <c r="R323" s="869"/>
      <c r="T323" s="869"/>
      <c r="U323" s="866"/>
      <c r="V323" s="867"/>
      <c r="W323" s="867"/>
      <c r="X323" s="867"/>
      <c r="Y323" s="525">
        <f t="shared" ref="Y323:Y328" si="6">SUBTOTAL(9,O323:T323)</f>
        <v>0</v>
      </c>
      <c r="Z323" s="1276" t="s">
        <v>902</v>
      </c>
      <c r="AA323" s="867"/>
      <c r="AB323" s="867"/>
      <c r="AC323" s="867"/>
      <c r="AD323" s="868"/>
      <c r="AF323" s="862"/>
      <c r="AG323" s="863"/>
      <c r="AH323" s="864"/>
      <c r="AI323" s="865"/>
      <c r="AJ323" s="866"/>
      <c r="AK323" s="869"/>
      <c r="AL323" s="870"/>
      <c r="AM323" s="870"/>
      <c r="AN323" s="870"/>
      <c r="AO323" s="870"/>
      <c r="AP323" s="870"/>
      <c r="AQ323" s="870"/>
      <c r="AR323" s="870"/>
      <c r="AS323" s="871"/>
    </row>
    <row r="324" spans="1:45" s="1" customFormat="1" ht="28.5" hidden="1" customHeight="1" x14ac:dyDescent="0.25">
      <c r="A324" s="9"/>
      <c r="B324" s="1248"/>
      <c r="C324" s="964"/>
      <c r="D324" s="810" t="s">
        <v>890</v>
      </c>
      <c r="E324" s="863"/>
      <c r="F324" s="86" t="s">
        <v>895</v>
      </c>
      <c r="G324" s="87">
        <v>0</v>
      </c>
      <c r="H324" s="825">
        <v>1</v>
      </c>
      <c r="I324" s="825">
        <v>2</v>
      </c>
      <c r="J324" s="1250"/>
      <c r="K324" s="867"/>
      <c r="L324" s="867"/>
      <c r="M324" s="867"/>
      <c r="N324" s="867"/>
      <c r="O324" s="869"/>
      <c r="P324" s="869"/>
      <c r="Q324" s="869"/>
      <c r="R324" s="869"/>
      <c r="T324" s="869"/>
      <c r="U324" s="866"/>
      <c r="V324" s="867"/>
      <c r="W324" s="867"/>
      <c r="X324" s="867"/>
      <c r="Y324" s="525">
        <f t="shared" si="6"/>
        <v>0</v>
      </c>
      <c r="Z324" s="1277"/>
      <c r="AA324" s="867"/>
      <c r="AB324" s="867"/>
      <c r="AC324" s="867"/>
      <c r="AD324" s="868"/>
      <c r="AF324" s="862"/>
      <c r="AG324" s="863"/>
      <c r="AH324" s="864"/>
      <c r="AI324" s="865"/>
      <c r="AJ324" s="866"/>
      <c r="AK324" s="869"/>
      <c r="AL324" s="870"/>
      <c r="AM324" s="870"/>
      <c r="AN324" s="870"/>
      <c r="AO324" s="870"/>
      <c r="AP324" s="870"/>
      <c r="AQ324" s="870"/>
      <c r="AR324" s="870"/>
      <c r="AS324" s="871"/>
    </row>
    <row r="325" spans="1:45" s="1" customFormat="1" ht="42.75" hidden="1" customHeight="1" x14ac:dyDescent="0.2">
      <c r="A325" s="9"/>
      <c r="B325" s="1248"/>
      <c r="C325" s="964"/>
      <c r="D325" s="810" t="s">
        <v>891</v>
      </c>
      <c r="E325" s="805"/>
      <c r="F325" s="86" t="s">
        <v>896</v>
      </c>
      <c r="G325" s="87">
        <v>0</v>
      </c>
      <c r="H325" s="825">
        <v>0</v>
      </c>
      <c r="I325" s="825">
        <v>0</v>
      </c>
      <c r="J325" s="1250"/>
      <c r="K325" s="861"/>
      <c r="L325" s="861"/>
      <c r="M325" s="861"/>
      <c r="N325" s="861"/>
      <c r="O325" s="808"/>
      <c r="P325" s="808"/>
      <c r="Q325" s="808"/>
      <c r="R325" s="808"/>
      <c r="S325" s="861"/>
      <c r="T325" s="808"/>
      <c r="U325" s="861"/>
      <c r="V325" s="861"/>
      <c r="W325" s="861"/>
      <c r="X325" s="893"/>
      <c r="Y325" s="525">
        <f t="shared" si="6"/>
        <v>0</v>
      </c>
      <c r="Z325" s="1277"/>
      <c r="AA325" s="502"/>
      <c r="AB325" s="503"/>
      <c r="AC325" s="503"/>
      <c r="AD325" s="503"/>
      <c r="AE325" s="486"/>
      <c r="AF325" s="486"/>
      <c r="AG325" s="486"/>
      <c r="AH325" s="486"/>
      <c r="AI325" s="486"/>
      <c r="AJ325" s="486"/>
      <c r="AK325" s="808"/>
    </row>
    <row r="326" spans="1:45" s="1" customFormat="1" ht="42.75" hidden="1" customHeight="1" x14ac:dyDescent="0.2">
      <c r="A326" s="9"/>
      <c r="B326" s="1248"/>
      <c r="C326" s="964"/>
      <c r="D326" s="811" t="s">
        <v>892</v>
      </c>
      <c r="E326" s="805"/>
      <c r="F326" s="86" t="s">
        <v>897</v>
      </c>
      <c r="G326" s="87">
        <v>0</v>
      </c>
      <c r="H326" s="825">
        <v>1</v>
      </c>
      <c r="I326" s="825">
        <v>1</v>
      </c>
      <c r="J326" s="1250"/>
      <c r="K326" s="861"/>
      <c r="L326" s="861"/>
      <c r="M326" s="861"/>
      <c r="N326" s="861"/>
      <c r="O326" s="808"/>
      <c r="P326" s="808"/>
      <c r="Q326" s="808"/>
      <c r="R326" s="808"/>
      <c r="S326" s="861"/>
      <c r="T326" s="808"/>
      <c r="U326" s="861"/>
      <c r="V326" s="861"/>
      <c r="W326" s="861"/>
      <c r="X326" s="893"/>
      <c r="Y326" s="525">
        <f t="shared" si="6"/>
        <v>0</v>
      </c>
      <c r="Z326" s="1277"/>
      <c r="AA326" s="502"/>
      <c r="AB326" s="503"/>
      <c r="AC326" s="503"/>
      <c r="AD326" s="503"/>
      <c r="AE326" s="486"/>
      <c r="AF326" s="486"/>
      <c r="AG326" s="486"/>
      <c r="AH326" s="486"/>
      <c r="AI326" s="486"/>
      <c r="AJ326" s="486"/>
      <c r="AK326" s="808"/>
    </row>
    <row r="327" spans="1:45" s="1" customFormat="1" ht="42.75" hidden="1" customHeight="1" x14ac:dyDescent="0.2">
      <c r="A327" s="9"/>
      <c r="B327" s="1248"/>
      <c r="C327" s="964"/>
      <c r="D327" s="810" t="s">
        <v>893</v>
      </c>
      <c r="E327" s="805"/>
      <c r="F327" s="86" t="s">
        <v>898</v>
      </c>
      <c r="G327" s="87">
        <v>0</v>
      </c>
      <c r="H327" s="825">
        <v>1</v>
      </c>
      <c r="I327" s="825">
        <v>1</v>
      </c>
      <c r="J327" s="1250"/>
      <c r="K327" s="861"/>
      <c r="L327" s="861"/>
      <c r="M327" s="861"/>
      <c r="N327" s="861"/>
      <c r="O327" s="808"/>
      <c r="P327" s="808"/>
      <c r="Q327" s="808"/>
      <c r="R327" s="808"/>
      <c r="S327" s="861"/>
      <c r="T327" s="808"/>
      <c r="U327" s="861"/>
      <c r="V327" s="861"/>
      <c r="W327" s="861"/>
      <c r="X327" s="893"/>
      <c r="Y327" s="525">
        <f t="shared" si="6"/>
        <v>0</v>
      </c>
      <c r="Z327" s="1277"/>
      <c r="AA327" s="502"/>
      <c r="AB327" s="503"/>
      <c r="AC327" s="503"/>
      <c r="AD327" s="503"/>
      <c r="AE327" s="486"/>
      <c r="AF327" s="486"/>
      <c r="AG327" s="486"/>
      <c r="AH327" s="486"/>
      <c r="AI327" s="486"/>
      <c r="AJ327" s="486"/>
      <c r="AK327" s="808"/>
    </row>
    <row r="328" spans="1:45" s="1" customFormat="1" ht="42.75" hidden="1" customHeight="1" x14ac:dyDescent="0.2">
      <c r="A328" s="9"/>
      <c r="B328" s="1248"/>
      <c r="C328" s="964"/>
      <c r="D328" s="810" t="s">
        <v>894</v>
      </c>
      <c r="E328" s="805"/>
      <c r="F328" s="86" t="s">
        <v>899</v>
      </c>
      <c r="G328" s="87">
        <v>0</v>
      </c>
      <c r="H328" s="825">
        <v>2</v>
      </c>
      <c r="I328" s="825">
        <v>2</v>
      </c>
      <c r="J328" s="1251"/>
      <c r="K328" s="861"/>
      <c r="L328" s="861"/>
      <c r="M328" s="861"/>
      <c r="N328" s="861"/>
      <c r="O328" s="808"/>
      <c r="P328" s="808"/>
      <c r="Q328" s="808"/>
      <c r="R328" s="808"/>
      <c r="S328" s="861"/>
      <c r="T328" s="808"/>
      <c r="U328" s="861"/>
      <c r="V328" s="861"/>
      <c r="W328" s="861"/>
      <c r="X328" s="893"/>
      <c r="Y328" s="525">
        <f t="shared" si="6"/>
        <v>0</v>
      </c>
      <c r="Z328" s="1278"/>
      <c r="AA328" s="502"/>
      <c r="AB328" s="503"/>
      <c r="AC328" s="503"/>
      <c r="AD328" s="503"/>
      <c r="AE328" s="486"/>
      <c r="AF328" s="486"/>
      <c r="AG328" s="486"/>
      <c r="AH328" s="486"/>
      <c r="AI328" s="486"/>
      <c r="AJ328" s="486"/>
      <c r="AK328" s="808"/>
    </row>
    <row r="329" spans="1:45" s="1" customFormat="1" ht="15" hidden="1" customHeight="1" x14ac:dyDescent="0.2">
      <c r="A329" s="5">
        <v>3</v>
      </c>
      <c r="B329" s="113" t="s">
        <v>32</v>
      </c>
      <c r="C329" s="113"/>
      <c r="D329" s="114" t="s">
        <v>166</v>
      </c>
      <c r="E329" s="115" t="e">
        <f>+Y329/#REF!</f>
        <v>#REF!</v>
      </c>
      <c r="F329" s="116"/>
      <c r="G329" s="117"/>
      <c r="H329" s="117"/>
      <c r="I329" s="118"/>
      <c r="J329" s="119"/>
      <c r="K329" s="118"/>
      <c r="L329" s="118"/>
      <c r="M329" s="119"/>
      <c r="N329" s="119"/>
      <c r="O329" s="550"/>
      <c r="P329" s="550"/>
      <c r="Q329" s="550"/>
      <c r="R329" s="550"/>
      <c r="S329" s="550"/>
      <c r="T329" s="550"/>
      <c r="U329" s="550">
        <v>186620000</v>
      </c>
      <c r="V329" s="550">
        <v>159219000</v>
      </c>
      <c r="W329" s="550">
        <v>191895000</v>
      </c>
      <c r="X329" s="550"/>
      <c r="Y329" s="550">
        <f>+Y330+Y349</f>
        <v>201920</v>
      </c>
      <c r="Z329" s="660"/>
      <c r="AA329" s="502"/>
      <c r="AB329" s="503"/>
      <c r="AC329" s="503"/>
      <c r="AD329" s="503"/>
      <c r="AE329" s="486"/>
      <c r="AF329" s="486"/>
      <c r="AG329" s="486"/>
      <c r="AH329" s="486"/>
      <c r="AI329" s="486"/>
      <c r="AJ329" s="486"/>
    </row>
    <row r="330" spans="1:45" s="1" customFormat="1" ht="45" hidden="1" x14ac:dyDescent="0.2">
      <c r="A330" s="6" t="s">
        <v>164</v>
      </c>
      <c r="B330" s="120" t="s">
        <v>31</v>
      </c>
      <c r="C330" s="120"/>
      <c r="D330" s="121" t="s">
        <v>797</v>
      </c>
      <c r="E330" s="122" t="e">
        <f>+Y330/#REF!</f>
        <v>#REF!</v>
      </c>
      <c r="F330" s="123"/>
      <c r="G330" s="124"/>
      <c r="H330" s="124"/>
      <c r="I330" s="125"/>
      <c r="J330" s="126"/>
      <c r="K330" s="125"/>
      <c r="L330" s="125"/>
      <c r="M330" s="126"/>
      <c r="N330" s="126"/>
      <c r="O330" s="551"/>
      <c r="P330" s="551"/>
      <c r="Q330" s="551"/>
      <c r="R330" s="551"/>
      <c r="S330" s="551"/>
      <c r="T330" s="551"/>
      <c r="U330" s="551">
        <v>149620000</v>
      </c>
      <c r="V330" s="551">
        <v>129219000</v>
      </c>
      <c r="W330" s="551">
        <v>135895000</v>
      </c>
      <c r="X330" s="551"/>
      <c r="Y330" s="551">
        <f>+Y331</f>
        <v>186216</v>
      </c>
      <c r="Z330" s="661"/>
      <c r="AA330" s="502"/>
      <c r="AB330" s="503"/>
      <c r="AC330" s="503"/>
      <c r="AD330" s="503"/>
      <c r="AE330" s="486"/>
      <c r="AF330" s="486"/>
      <c r="AG330" s="486"/>
      <c r="AH330" s="486"/>
      <c r="AI330" s="486"/>
      <c r="AJ330" s="486"/>
    </row>
    <row r="331" spans="1:45" s="1" customFormat="1" ht="15" hidden="1" customHeight="1" x14ac:dyDescent="0.2">
      <c r="A331" s="7" t="s">
        <v>165</v>
      </c>
      <c r="B331" s="127" t="s">
        <v>33</v>
      </c>
      <c r="C331" s="127"/>
      <c r="D331" s="128" t="s">
        <v>167</v>
      </c>
      <c r="E331" s="129" t="e">
        <f>+Y331/#REF!</f>
        <v>#REF!</v>
      </c>
      <c r="F331" s="130"/>
      <c r="G331" s="131"/>
      <c r="H331" s="131"/>
      <c r="I331" s="132"/>
      <c r="J331" s="133"/>
      <c r="K331" s="132"/>
      <c r="L331" s="132"/>
      <c r="M331" s="133"/>
      <c r="N331" s="133"/>
      <c r="O331" s="552"/>
      <c r="P331" s="552"/>
      <c r="Q331" s="552"/>
      <c r="R331" s="552"/>
      <c r="S331" s="552"/>
      <c r="T331" s="552"/>
      <c r="U331" s="552">
        <v>149620000</v>
      </c>
      <c r="V331" s="552">
        <v>129219000</v>
      </c>
      <c r="W331" s="552">
        <v>135895000</v>
      </c>
      <c r="X331" s="552"/>
      <c r="Y331" s="552">
        <f>+Y334</f>
        <v>186216</v>
      </c>
      <c r="Z331" s="662"/>
      <c r="AA331" s="502"/>
      <c r="AB331" s="503"/>
      <c r="AC331" s="503"/>
      <c r="AD331" s="503"/>
      <c r="AE331" s="486"/>
      <c r="AF331" s="486"/>
      <c r="AG331" s="486"/>
      <c r="AH331" s="486"/>
      <c r="AI331" s="486"/>
      <c r="AJ331" s="486"/>
    </row>
    <row r="332" spans="1:45" s="1" customFormat="1" ht="33" hidden="1" customHeight="1" x14ac:dyDescent="0.2">
      <c r="A332" s="9"/>
      <c r="B332" s="134" t="s">
        <v>176</v>
      </c>
      <c r="C332" s="134"/>
      <c r="D332" s="135" t="s">
        <v>503</v>
      </c>
      <c r="E332" s="136" t="e">
        <f>+Y332/#REF!</f>
        <v>#REF!</v>
      </c>
      <c r="F332" s="137" t="s">
        <v>242</v>
      </c>
      <c r="G332" s="138">
        <v>0</v>
      </c>
      <c r="H332" s="138"/>
      <c r="I332" s="139">
        <v>50</v>
      </c>
      <c r="J332" s="140"/>
      <c r="K332" s="139"/>
      <c r="L332" s="139"/>
      <c r="M332" s="140"/>
      <c r="N332" s="140"/>
      <c r="O332" s="521"/>
      <c r="P332" s="521"/>
      <c r="Q332" s="521"/>
      <c r="R332" s="521"/>
      <c r="S332" s="521"/>
      <c r="T332" s="521"/>
      <c r="U332" s="521">
        <v>131620000</v>
      </c>
      <c r="V332" s="521">
        <v>104219000</v>
      </c>
      <c r="W332" s="521">
        <v>110895000</v>
      </c>
      <c r="X332" s="521"/>
      <c r="Y332" s="521" t="e">
        <f>+U332+V332+W332+#REF!</f>
        <v>#REF!</v>
      </c>
      <c r="Z332" s="1417" t="s">
        <v>383</v>
      </c>
      <c r="AA332" s="502"/>
      <c r="AB332" s="503"/>
      <c r="AC332" s="503"/>
      <c r="AD332" s="503"/>
      <c r="AE332" s="486"/>
      <c r="AF332" s="486"/>
      <c r="AG332" s="486"/>
      <c r="AH332" s="486"/>
      <c r="AI332" s="486"/>
      <c r="AJ332" s="486"/>
    </row>
    <row r="333" spans="1:45" s="1" customFormat="1" ht="33" hidden="1" customHeight="1" x14ac:dyDescent="0.2">
      <c r="A333" s="9"/>
      <c r="B333" s="134" t="s">
        <v>177</v>
      </c>
      <c r="C333" s="134"/>
      <c r="D333" s="135" t="s">
        <v>168</v>
      </c>
      <c r="E333" s="136" t="e">
        <f>+Y333/#REF!</f>
        <v>#REF!</v>
      </c>
      <c r="F333" s="137" t="s">
        <v>243</v>
      </c>
      <c r="G333" s="138">
        <v>0</v>
      </c>
      <c r="H333" s="138"/>
      <c r="I333" s="139">
        <v>5</v>
      </c>
      <c r="J333" s="140"/>
      <c r="K333" s="139"/>
      <c r="L333" s="139"/>
      <c r="M333" s="140"/>
      <c r="N333" s="140"/>
      <c r="O333" s="521"/>
      <c r="P333" s="521"/>
      <c r="Q333" s="521"/>
      <c r="R333" s="521"/>
      <c r="S333" s="521"/>
      <c r="T333" s="521"/>
      <c r="U333" s="521">
        <v>18000000</v>
      </c>
      <c r="V333" s="521">
        <v>25000000</v>
      </c>
      <c r="W333" s="521">
        <v>25000000</v>
      </c>
      <c r="X333" s="521"/>
      <c r="Y333" s="521" t="e">
        <f>+U333+V333+W333+#REF!</f>
        <v>#REF!</v>
      </c>
      <c r="Z333" s="1417"/>
      <c r="AA333" s="502"/>
      <c r="AB333" s="503"/>
      <c r="AC333" s="503"/>
      <c r="AD333" s="503"/>
      <c r="AE333" s="486"/>
      <c r="AF333" s="486"/>
      <c r="AG333" s="486"/>
      <c r="AH333" s="486"/>
      <c r="AI333" s="486"/>
      <c r="AJ333" s="486"/>
    </row>
    <row r="334" spans="1:45" s="1" customFormat="1" ht="15" hidden="1" customHeight="1" x14ac:dyDescent="0.25">
      <c r="A334" s="8" t="s">
        <v>188</v>
      </c>
      <c r="B334" s="1244" t="s">
        <v>37</v>
      </c>
      <c r="C334" s="961"/>
      <c r="D334" s="141" t="s">
        <v>170</v>
      </c>
      <c r="E334" s="142" t="e">
        <f>+Y334/#REF!</f>
        <v>#REF!</v>
      </c>
      <c r="F334" s="143"/>
      <c r="G334" s="144"/>
      <c r="H334" s="144"/>
      <c r="I334" s="145"/>
      <c r="J334" s="146"/>
      <c r="K334" s="145"/>
      <c r="L334" s="145"/>
      <c r="M334" s="146"/>
      <c r="N334" s="146"/>
      <c r="O334" s="553"/>
      <c r="P334" s="553"/>
      <c r="Q334" s="553">
        <f>SUBTOTAL(9,Q335:Q347)</f>
        <v>0</v>
      </c>
      <c r="R334" s="553">
        <f>SUBTOTAL(9,R335:R347)</f>
        <v>0</v>
      </c>
      <c r="S334" s="553"/>
      <c r="T334" s="553">
        <f>SUBTOTAL(9,T335:T347)</f>
        <v>0</v>
      </c>
      <c r="U334" s="553">
        <v>149620000</v>
      </c>
      <c r="V334" s="553">
        <v>129219000</v>
      </c>
      <c r="W334" s="553">
        <v>135895000</v>
      </c>
      <c r="X334" s="553"/>
      <c r="Y334" s="553">
        <f>+Y335+Y343+Y345+Y346+Y347</f>
        <v>186216</v>
      </c>
      <c r="Z334" s="663"/>
      <c r="AA334" s="502"/>
      <c r="AB334" s="503"/>
      <c r="AC334" s="503"/>
      <c r="AD334" s="503"/>
      <c r="AE334" s="486"/>
      <c r="AF334" s="486"/>
      <c r="AG334" s="486"/>
      <c r="AH334" s="486"/>
      <c r="AI334" s="486"/>
      <c r="AJ334" s="486"/>
    </row>
    <row r="335" spans="1:45" s="1" customFormat="1" ht="36" hidden="1" customHeight="1" x14ac:dyDescent="0.2">
      <c r="A335" s="9"/>
      <c r="B335" s="1245"/>
      <c r="C335" s="962"/>
      <c r="D335" s="813" t="s">
        <v>798</v>
      </c>
      <c r="E335" s="147" t="e">
        <f>+Y335/#REF!</f>
        <v>#REF!</v>
      </c>
      <c r="F335" s="137" t="s">
        <v>504</v>
      </c>
      <c r="G335" s="138">
        <v>0</v>
      </c>
      <c r="H335" s="138">
        <v>0</v>
      </c>
      <c r="I335" s="139">
        <v>0</v>
      </c>
      <c r="J335" s="1370" t="s">
        <v>591</v>
      </c>
      <c r="K335" s="1370" t="s">
        <v>589</v>
      </c>
      <c r="L335" s="1321"/>
      <c r="M335" s="1321"/>
      <c r="N335" s="1321"/>
      <c r="O335" s="1321"/>
      <c r="P335" s="1321"/>
      <c r="Q335" s="1358">
        <v>38000</v>
      </c>
      <c r="R335" s="1358">
        <f>30000+7580</f>
        <v>37580</v>
      </c>
      <c r="S335" s="1321"/>
      <c r="T335" s="1358">
        <v>24721</v>
      </c>
      <c r="U335" s="1321">
        <v>5000000</v>
      </c>
      <c r="V335" s="1321">
        <v>5000000</v>
      </c>
      <c r="W335" s="1321">
        <v>5000000</v>
      </c>
      <c r="X335" s="969"/>
      <c r="Y335" s="1321">
        <f>SUM(O335:T338)</f>
        <v>100301</v>
      </c>
      <c r="Z335" s="1421" t="s">
        <v>883</v>
      </c>
      <c r="AA335" s="621"/>
      <c r="AB335" s="486"/>
      <c r="AC335" s="486"/>
      <c r="AD335" s="486"/>
      <c r="AE335" s="486"/>
      <c r="AF335" s="486"/>
      <c r="AG335" s="486"/>
      <c r="AH335" s="486"/>
      <c r="AI335" s="486"/>
      <c r="AJ335" s="486"/>
    </row>
    <row r="336" spans="1:45" s="1" customFormat="1" ht="30.75" hidden="1" customHeight="1" x14ac:dyDescent="0.2">
      <c r="A336" s="9"/>
      <c r="B336" s="1245"/>
      <c r="C336" s="962"/>
      <c r="D336" s="813" t="s">
        <v>800</v>
      </c>
      <c r="E336" s="147" t="e">
        <f>+Y336/#REF!</f>
        <v>#REF!</v>
      </c>
      <c r="F336" s="137" t="s">
        <v>246</v>
      </c>
      <c r="G336" s="138">
        <v>0</v>
      </c>
      <c r="H336" s="138">
        <v>0</v>
      </c>
      <c r="I336" s="139">
        <v>0</v>
      </c>
      <c r="J336" s="1371"/>
      <c r="K336" s="1371"/>
      <c r="L336" s="1346"/>
      <c r="M336" s="1346"/>
      <c r="N336" s="1346"/>
      <c r="O336" s="1346"/>
      <c r="P336" s="1346"/>
      <c r="Q336" s="1361"/>
      <c r="R336" s="1361"/>
      <c r="S336" s="1346"/>
      <c r="T336" s="1361"/>
      <c r="U336" s="1346">
        <v>8000000</v>
      </c>
      <c r="V336" s="1346">
        <v>15000000</v>
      </c>
      <c r="W336" s="1346">
        <v>15000000</v>
      </c>
      <c r="X336" s="971"/>
      <c r="Y336" s="1346"/>
      <c r="Z336" s="1422"/>
      <c r="AA336" s="621"/>
      <c r="AB336" s="486"/>
      <c r="AC336" s="486"/>
      <c r="AD336" s="486"/>
      <c r="AE336" s="486"/>
      <c r="AF336" s="486"/>
      <c r="AG336" s="486"/>
      <c r="AH336" s="486"/>
      <c r="AI336" s="486"/>
      <c r="AJ336" s="486"/>
    </row>
    <row r="337" spans="1:36" s="1" customFormat="1" ht="25.5" hidden="1" customHeight="1" x14ac:dyDescent="0.2">
      <c r="A337" s="9"/>
      <c r="B337" s="1245"/>
      <c r="C337" s="962"/>
      <c r="D337" s="813" t="s">
        <v>801</v>
      </c>
      <c r="E337" s="147" t="e">
        <f>+Y337/#REF!</f>
        <v>#REF!</v>
      </c>
      <c r="F337" s="137" t="s">
        <v>244</v>
      </c>
      <c r="G337" s="138">
        <v>0</v>
      </c>
      <c r="H337" s="138">
        <v>0</v>
      </c>
      <c r="I337" s="139">
        <v>0</v>
      </c>
      <c r="J337" s="1371"/>
      <c r="K337" s="1371"/>
      <c r="L337" s="1346"/>
      <c r="M337" s="1346"/>
      <c r="N337" s="1346"/>
      <c r="O337" s="1346"/>
      <c r="P337" s="1346"/>
      <c r="Q337" s="1361"/>
      <c r="R337" s="1361"/>
      <c r="S337" s="1346"/>
      <c r="T337" s="1361"/>
      <c r="U337" s="1346">
        <v>5000000</v>
      </c>
      <c r="V337" s="1346">
        <v>5000000</v>
      </c>
      <c r="W337" s="1346">
        <v>5000000</v>
      </c>
      <c r="X337" s="971"/>
      <c r="Y337" s="1346"/>
      <c r="Z337" s="1422"/>
      <c r="AA337" s="621"/>
      <c r="AB337" s="486"/>
      <c r="AC337" s="486"/>
      <c r="AD337" s="486"/>
      <c r="AE337" s="486"/>
      <c r="AF337" s="486"/>
      <c r="AG337" s="486"/>
      <c r="AH337" s="486"/>
      <c r="AI337" s="486"/>
      <c r="AJ337" s="486"/>
    </row>
    <row r="338" spans="1:36" s="1" customFormat="1" ht="42.75" hidden="1" customHeight="1" x14ac:dyDescent="0.2">
      <c r="A338" s="9"/>
      <c r="B338" s="1245"/>
      <c r="C338" s="962"/>
      <c r="D338" s="813" t="s">
        <v>809</v>
      </c>
      <c r="E338" s="147" t="e">
        <f>+Y338/#REF!</f>
        <v>#REF!</v>
      </c>
      <c r="F338" s="137" t="s">
        <v>876</v>
      </c>
      <c r="G338" s="139" t="s">
        <v>869</v>
      </c>
      <c r="H338" s="139">
        <v>5</v>
      </c>
      <c r="I338" s="139">
        <v>20</v>
      </c>
      <c r="J338" s="1371"/>
      <c r="K338" s="1371"/>
      <c r="L338" s="1346"/>
      <c r="M338" s="1346"/>
      <c r="N338" s="1346"/>
      <c r="O338" s="1346"/>
      <c r="P338" s="1346"/>
      <c r="Q338" s="1361"/>
      <c r="R338" s="1361"/>
      <c r="S338" s="1346"/>
      <c r="T338" s="1361"/>
      <c r="U338" s="1346">
        <v>5000000</v>
      </c>
      <c r="V338" s="1346">
        <v>4000000</v>
      </c>
      <c r="W338" s="1346">
        <v>5000000</v>
      </c>
      <c r="X338" s="971"/>
      <c r="Y338" s="1346"/>
      <c r="Z338" s="1422"/>
      <c r="AA338" s="621"/>
      <c r="AB338" s="486"/>
      <c r="AC338" s="486"/>
      <c r="AD338" s="486"/>
      <c r="AE338" s="486"/>
      <c r="AF338" s="486"/>
      <c r="AG338" s="486"/>
      <c r="AH338" s="486"/>
      <c r="AI338" s="486"/>
      <c r="AJ338" s="486"/>
    </row>
    <row r="339" spans="1:36" s="1" customFormat="1" ht="42.75" hidden="1" customHeight="1" x14ac:dyDescent="0.2">
      <c r="A339" s="9"/>
      <c r="B339" s="1245"/>
      <c r="C339" s="962"/>
      <c r="D339" s="813" t="s">
        <v>799</v>
      </c>
      <c r="E339" s="147" t="e">
        <f>+Y339/#REF!</f>
        <v>#REF!</v>
      </c>
      <c r="F339" s="137" t="s">
        <v>245</v>
      </c>
      <c r="G339" s="138">
        <v>0</v>
      </c>
      <c r="H339" s="138">
        <v>0</v>
      </c>
      <c r="I339" s="139">
        <v>0</v>
      </c>
      <c r="J339" s="1371"/>
      <c r="K339" s="1371"/>
      <c r="L339" s="1346"/>
      <c r="M339" s="1346"/>
      <c r="N339" s="1346"/>
      <c r="O339" s="1346"/>
      <c r="P339" s="1346"/>
      <c r="Q339" s="1361"/>
      <c r="R339" s="1361"/>
      <c r="S339" s="1346"/>
      <c r="T339" s="1361"/>
      <c r="U339" s="1346">
        <v>5000000</v>
      </c>
      <c r="V339" s="1346">
        <v>5000000</v>
      </c>
      <c r="W339" s="1346">
        <v>5000000</v>
      </c>
      <c r="X339" s="971"/>
      <c r="Y339" s="1346" t="e">
        <f>+U339+V339+W339+#REF!</f>
        <v>#REF!</v>
      </c>
      <c r="Z339" s="1422"/>
      <c r="AA339" s="621"/>
      <c r="AB339" s="486"/>
      <c r="AC339" s="486"/>
      <c r="AD339" s="486"/>
      <c r="AE339" s="486"/>
      <c r="AF339" s="486"/>
      <c r="AG339" s="486"/>
      <c r="AH339" s="486"/>
      <c r="AI339" s="486"/>
      <c r="AJ339" s="486"/>
    </row>
    <row r="340" spans="1:36" s="1" customFormat="1" ht="28.5" hidden="1" customHeight="1" x14ac:dyDescent="0.2">
      <c r="A340" s="9"/>
      <c r="B340" s="1245"/>
      <c r="C340" s="962"/>
      <c r="D340" s="813" t="s">
        <v>810</v>
      </c>
      <c r="E340" s="147"/>
      <c r="F340" s="137" t="s">
        <v>813</v>
      </c>
      <c r="G340" s="138">
        <v>0</v>
      </c>
      <c r="H340" s="138">
        <v>1</v>
      </c>
      <c r="I340" s="139">
        <v>1</v>
      </c>
      <c r="J340" s="1371"/>
      <c r="K340" s="1371"/>
      <c r="L340" s="1346"/>
      <c r="M340" s="1346"/>
      <c r="N340" s="1346"/>
      <c r="O340" s="1346"/>
      <c r="P340" s="1346"/>
      <c r="Q340" s="1361"/>
      <c r="R340" s="1361"/>
      <c r="S340" s="1346"/>
      <c r="T340" s="1361"/>
      <c r="U340" s="1346"/>
      <c r="V340" s="1346"/>
      <c r="W340" s="1346"/>
      <c r="X340" s="971"/>
      <c r="Y340" s="1346"/>
      <c r="Z340" s="1422"/>
      <c r="AA340" s="621"/>
      <c r="AB340" s="486"/>
      <c r="AC340" s="486"/>
      <c r="AD340" s="486"/>
      <c r="AE340" s="486"/>
      <c r="AF340" s="486"/>
      <c r="AG340" s="486"/>
      <c r="AH340" s="486"/>
      <c r="AI340" s="486"/>
      <c r="AJ340" s="486"/>
    </row>
    <row r="341" spans="1:36" s="1" customFormat="1" ht="42.75" hidden="1" customHeight="1" x14ac:dyDescent="0.2">
      <c r="A341" s="9"/>
      <c r="B341" s="1245"/>
      <c r="C341" s="962"/>
      <c r="D341" s="813" t="s">
        <v>811</v>
      </c>
      <c r="E341" s="147" t="e">
        <f>+Y341/#REF!</f>
        <v>#REF!</v>
      </c>
      <c r="F341" s="137" t="s">
        <v>248</v>
      </c>
      <c r="G341" s="139">
        <v>0</v>
      </c>
      <c r="H341" s="139">
        <v>1</v>
      </c>
      <c r="I341" s="139">
        <v>0.5</v>
      </c>
      <c r="J341" s="1371"/>
      <c r="K341" s="1371"/>
      <c r="L341" s="1346"/>
      <c r="M341" s="1346"/>
      <c r="N341" s="1346"/>
      <c r="O341" s="1346"/>
      <c r="P341" s="1346"/>
      <c r="Q341" s="1361"/>
      <c r="R341" s="1361"/>
      <c r="S341" s="1346"/>
      <c r="T341" s="1361"/>
      <c r="U341" s="1346">
        <v>5000000</v>
      </c>
      <c r="V341" s="1346">
        <v>4000000</v>
      </c>
      <c r="W341" s="1346">
        <v>5000000</v>
      </c>
      <c r="X341" s="971"/>
      <c r="Y341" s="1346" t="e">
        <f>+U341+V341+W341+#REF!</f>
        <v>#REF!</v>
      </c>
      <c r="Z341" s="1422"/>
      <c r="AA341" s="621"/>
      <c r="AB341" s="486"/>
      <c r="AC341" s="486"/>
      <c r="AD341" s="486"/>
      <c r="AE341" s="486"/>
      <c r="AF341" s="486"/>
      <c r="AG341" s="486"/>
      <c r="AH341" s="486"/>
      <c r="AI341" s="486"/>
      <c r="AJ341" s="486"/>
    </row>
    <row r="342" spans="1:36" s="1" customFormat="1" ht="28.5" hidden="1" customHeight="1" x14ac:dyDescent="0.2">
      <c r="A342" s="9"/>
      <c r="B342" s="1245"/>
      <c r="C342" s="962"/>
      <c r="D342" s="813" t="s">
        <v>812</v>
      </c>
      <c r="E342" s="147" t="e">
        <f>+Y342/#REF!</f>
        <v>#REF!</v>
      </c>
      <c r="F342" s="137" t="s">
        <v>505</v>
      </c>
      <c r="G342" s="138">
        <v>0</v>
      </c>
      <c r="H342" s="138">
        <v>1</v>
      </c>
      <c r="I342" s="139">
        <v>1</v>
      </c>
      <c r="J342" s="1372"/>
      <c r="K342" s="1372"/>
      <c r="L342" s="1322"/>
      <c r="M342" s="1322"/>
      <c r="N342" s="1322"/>
      <c r="O342" s="1322"/>
      <c r="P342" s="1322"/>
      <c r="Q342" s="1359"/>
      <c r="R342" s="1359"/>
      <c r="S342" s="1322"/>
      <c r="T342" s="1359"/>
      <c r="U342" s="1322">
        <v>5000000</v>
      </c>
      <c r="V342" s="1322">
        <v>4000000</v>
      </c>
      <c r="W342" s="1322">
        <v>4000000</v>
      </c>
      <c r="X342" s="970"/>
      <c r="Y342" s="1322" t="e">
        <f>+U342+V342+W342+#REF!</f>
        <v>#REF!</v>
      </c>
      <c r="Z342" s="1422"/>
      <c r="AA342" s="621"/>
      <c r="AB342" s="486"/>
      <c r="AC342" s="486"/>
      <c r="AD342" s="486"/>
      <c r="AE342" s="486"/>
      <c r="AF342" s="486"/>
      <c r="AG342" s="486"/>
      <c r="AH342" s="486"/>
      <c r="AI342" s="486"/>
      <c r="AJ342" s="486"/>
    </row>
    <row r="343" spans="1:36" s="1" customFormat="1" ht="28.5" hidden="1" customHeight="1" x14ac:dyDescent="0.2">
      <c r="A343" s="9"/>
      <c r="B343" s="1245"/>
      <c r="C343" s="962"/>
      <c r="D343" s="813" t="s">
        <v>805</v>
      </c>
      <c r="E343" s="147" t="e">
        <f>+Y343/#REF!</f>
        <v>#REF!</v>
      </c>
      <c r="F343" s="137" t="s">
        <v>804</v>
      </c>
      <c r="G343" s="139">
        <v>5</v>
      </c>
      <c r="H343" s="139">
        <v>1</v>
      </c>
      <c r="I343" s="139">
        <v>1</v>
      </c>
      <c r="J343" s="1370" t="s">
        <v>592</v>
      </c>
      <c r="K343" s="1343"/>
      <c r="L343" s="1343"/>
      <c r="M343" s="1343"/>
      <c r="N343" s="1343"/>
      <c r="O343" s="1321"/>
      <c r="P343" s="1321"/>
      <c r="Q343" s="1358">
        <v>5000</v>
      </c>
      <c r="R343" s="1321"/>
      <c r="S343" s="1321"/>
      <c r="T343" s="1321"/>
      <c r="U343" s="1321">
        <v>5000000</v>
      </c>
      <c r="V343" s="521">
        <v>1000000</v>
      </c>
      <c r="W343" s="521">
        <v>1000000</v>
      </c>
      <c r="X343" s="554"/>
      <c r="Y343" s="1321">
        <f>SUM(O343:T343)</f>
        <v>5000</v>
      </c>
      <c r="Z343" s="1422"/>
      <c r="AA343" s="621"/>
      <c r="AB343" s="486"/>
      <c r="AC343" s="486"/>
      <c r="AD343" s="486"/>
      <c r="AE343" s="486"/>
      <c r="AF343" s="486"/>
      <c r="AG343" s="486"/>
      <c r="AH343" s="486"/>
      <c r="AI343" s="486"/>
      <c r="AJ343" s="486"/>
    </row>
    <row r="344" spans="1:36" s="1" customFormat="1" ht="42.75" hidden="1" customHeight="1" x14ac:dyDescent="0.2">
      <c r="A344" s="9"/>
      <c r="B344" s="1245"/>
      <c r="C344" s="962"/>
      <c r="D344" s="813" t="s">
        <v>806</v>
      </c>
      <c r="E344" s="147" t="e">
        <f>+Y344/#REF!</f>
        <v>#REF!</v>
      </c>
      <c r="F344" s="137" t="s">
        <v>247</v>
      </c>
      <c r="G344" s="139" t="s">
        <v>415</v>
      </c>
      <c r="H344" s="139">
        <v>100</v>
      </c>
      <c r="I344" s="139">
        <v>100</v>
      </c>
      <c r="J344" s="1372"/>
      <c r="K344" s="1367"/>
      <c r="L344" s="1367"/>
      <c r="M344" s="1367"/>
      <c r="N344" s="1367"/>
      <c r="O344" s="1322"/>
      <c r="P344" s="1322"/>
      <c r="Q344" s="1359"/>
      <c r="R344" s="1322"/>
      <c r="S344" s="1322"/>
      <c r="T344" s="1322"/>
      <c r="U344" s="1322"/>
      <c r="V344" s="554"/>
      <c r="W344" s="554"/>
      <c r="X344" s="1108"/>
      <c r="Y344" s="1322"/>
      <c r="Z344" s="1422"/>
      <c r="AA344" s="621"/>
      <c r="AB344" s="486"/>
      <c r="AC344" s="486"/>
      <c r="AD344" s="486"/>
      <c r="AE344" s="486"/>
      <c r="AF344" s="486"/>
      <c r="AG344" s="486"/>
      <c r="AH344" s="486"/>
      <c r="AI344" s="486"/>
      <c r="AJ344" s="486"/>
    </row>
    <row r="345" spans="1:36" s="1" customFormat="1" ht="42.75" hidden="1" customHeight="1" x14ac:dyDescent="0.2">
      <c r="A345" s="9"/>
      <c r="B345" s="1245"/>
      <c r="C345" s="962"/>
      <c r="D345" s="813" t="s">
        <v>802</v>
      </c>
      <c r="E345" s="147" t="e">
        <f>+Y345/#REF!</f>
        <v>#REF!</v>
      </c>
      <c r="F345" s="137" t="s">
        <v>877</v>
      </c>
      <c r="G345" s="139">
        <v>1</v>
      </c>
      <c r="H345" s="139">
        <v>0</v>
      </c>
      <c r="I345" s="139">
        <v>0</v>
      </c>
      <c r="J345" s="779" t="s">
        <v>593</v>
      </c>
      <c r="K345" s="780"/>
      <c r="L345" s="780"/>
      <c r="M345" s="780"/>
      <c r="N345" s="780"/>
      <c r="O345" s="778"/>
      <c r="P345" s="778"/>
      <c r="Q345" s="872">
        <f>9964+4982+1661</f>
        <v>16607</v>
      </c>
      <c r="R345" s="778"/>
      <c r="S345" s="778"/>
      <c r="T345" s="778"/>
      <c r="U345" s="778"/>
      <c r="V345" s="597">
        <v>20000000</v>
      </c>
      <c r="W345" s="597">
        <v>24000000</v>
      </c>
      <c r="X345" s="969"/>
      <c r="Y345" s="778">
        <f>SUM(O345:T345)</f>
        <v>16607</v>
      </c>
      <c r="Z345" s="1422"/>
      <c r="AA345" s="621"/>
      <c r="AB345" s="486"/>
      <c r="AC345" s="486"/>
      <c r="AD345" s="486"/>
      <c r="AE345" s="486"/>
      <c r="AF345" s="486"/>
      <c r="AG345" s="486"/>
      <c r="AH345" s="486"/>
      <c r="AI345" s="486"/>
      <c r="AJ345" s="486"/>
    </row>
    <row r="346" spans="1:36" s="1" customFormat="1" ht="33" hidden="1" customHeight="1" x14ac:dyDescent="0.2">
      <c r="A346" s="9"/>
      <c r="B346" s="1245"/>
      <c r="C346" s="962"/>
      <c r="D346" s="813" t="s">
        <v>803</v>
      </c>
      <c r="E346" s="147" t="e">
        <f>+Y346/#REF!</f>
        <v>#REF!</v>
      </c>
      <c r="F346" s="137" t="s">
        <v>807</v>
      </c>
      <c r="G346" s="139">
        <v>1</v>
      </c>
      <c r="H346" s="139">
        <v>0</v>
      </c>
      <c r="I346" s="139">
        <v>0</v>
      </c>
      <c r="J346" s="524" t="s">
        <v>599</v>
      </c>
      <c r="K346" s="139"/>
      <c r="L346" s="139"/>
      <c r="M346" s="140"/>
      <c r="N346" s="140"/>
      <c r="O346" s="521"/>
      <c r="P346" s="521"/>
      <c r="Q346" s="521"/>
      <c r="R346" s="874">
        <v>41185</v>
      </c>
      <c r="S346" s="521"/>
      <c r="T346" s="521"/>
      <c r="U346" s="521">
        <v>0</v>
      </c>
      <c r="V346" s="521">
        <v>0</v>
      </c>
      <c r="W346" s="521">
        <v>0</v>
      </c>
      <c r="X346" s="521"/>
      <c r="Y346" s="521">
        <f>SUM(O346:T346)</f>
        <v>41185</v>
      </c>
      <c r="Z346" s="1422"/>
      <c r="AA346" s="502"/>
      <c r="AB346" s="503"/>
      <c r="AC346" s="503"/>
      <c r="AD346" s="503"/>
      <c r="AE346" s="486"/>
      <c r="AF346" s="486"/>
      <c r="AG346" s="486"/>
      <c r="AH346" s="486"/>
      <c r="AI346" s="486"/>
      <c r="AJ346" s="486"/>
    </row>
    <row r="347" spans="1:36" s="1" customFormat="1" ht="156.75" hidden="1" customHeight="1" x14ac:dyDescent="0.2">
      <c r="A347" s="9"/>
      <c r="B347" s="1245"/>
      <c r="C347" s="962"/>
      <c r="D347" s="813" t="s">
        <v>808</v>
      </c>
      <c r="E347" s="147" t="e">
        <f>+Y347/#REF!</f>
        <v>#REF!</v>
      </c>
      <c r="F347" s="137" t="s">
        <v>878</v>
      </c>
      <c r="G347" s="139">
        <v>1</v>
      </c>
      <c r="H347" s="139">
        <v>0</v>
      </c>
      <c r="I347" s="139">
        <v>0</v>
      </c>
      <c r="J347" s="814" t="s">
        <v>814</v>
      </c>
      <c r="K347" s="520"/>
      <c r="L347" s="520"/>
      <c r="M347" s="522"/>
      <c r="N347" s="522"/>
      <c r="O347" s="521"/>
      <c r="P347" s="521"/>
      <c r="Q347" s="873">
        <f>9964+6643</f>
        <v>16607</v>
      </c>
      <c r="R347" s="873">
        <v>6516</v>
      </c>
      <c r="S347" s="521"/>
      <c r="T347" s="521"/>
      <c r="U347" s="521">
        <v>15000000</v>
      </c>
      <c r="V347" s="521">
        <v>9000000</v>
      </c>
      <c r="W347" s="521">
        <v>15000000</v>
      </c>
      <c r="X347" s="521"/>
      <c r="Y347" s="521">
        <f>SUM(O347:T347)</f>
        <v>23123</v>
      </c>
      <c r="Z347" s="1433"/>
      <c r="AA347" s="502"/>
      <c r="AB347" s="503"/>
      <c r="AC347" s="503"/>
      <c r="AD347" s="503"/>
      <c r="AE347" s="486"/>
      <c r="AF347" s="486"/>
      <c r="AG347" s="486"/>
      <c r="AH347" s="486"/>
      <c r="AI347" s="486"/>
      <c r="AJ347" s="486"/>
    </row>
    <row r="348" spans="1:36" s="1" customFormat="1" ht="28.5" hidden="1" x14ac:dyDescent="0.2">
      <c r="A348" s="9"/>
      <c r="B348" s="1246"/>
      <c r="C348" s="963"/>
      <c r="D348" s="813" t="s">
        <v>961</v>
      </c>
      <c r="E348" s="147"/>
      <c r="F348" s="137" t="s">
        <v>962</v>
      </c>
      <c r="G348" s="139"/>
      <c r="H348" s="139">
        <v>0</v>
      </c>
      <c r="I348" s="139">
        <v>0</v>
      </c>
      <c r="J348" s="814"/>
      <c r="K348" s="520"/>
      <c r="L348" s="520"/>
      <c r="M348" s="522"/>
      <c r="N348" s="522"/>
      <c r="O348" s="521"/>
      <c r="P348" s="521"/>
      <c r="Q348" s="873"/>
      <c r="R348" s="873"/>
      <c r="S348" s="521"/>
      <c r="T348" s="521"/>
      <c r="U348" s="521"/>
      <c r="V348" s="521"/>
      <c r="W348" s="521"/>
      <c r="X348" s="521"/>
      <c r="Y348" s="521"/>
      <c r="Z348" s="928"/>
      <c r="AA348" s="502"/>
      <c r="AB348" s="503"/>
      <c r="AC348" s="503"/>
      <c r="AD348" s="503"/>
      <c r="AE348" s="486"/>
      <c r="AF348" s="486"/>
      <c r="AG348" s="486"/>
      <c r="AH348" s="486"/>
      <c r="AI348" s="486"/>
      <c r="AJ348" s="486"/>
    </row>
    <row r="349" spans="1:36" s="1" customFormat="1" ht="45" hidden="1" x14ac:dyDescent="0.2">
      <c r="A349" s="6" t="s">
        <v>185</v>
      </c>
      <c r="B349" s="120" t="s">
        <v>31</v>
      </c>
      <c r="C349" s="120"/>
      <c r="D349" s="121" t="s">
        <v>171</v>
      </c>
      <c r="E349" s="122" t="e">
        <f>+Y349/#REF!</f>
        <v>#REF!</v>
      </c>
      <c r="F349" s="123"/>
      <c r="G349" s="124"/>
      <c r="H349" s="124"/>
      <c r="I349" s="125"/>
      <c r="J349" s="126"/>
      <c r="K349" s="125"/>
      <c r="L349" s="125"/>
      <c r="M349" s="126"/>
      <c r="N349" s="126"/>
      <c r="O349" s="551"/>
      <c r="P349" s="551"/>
      <c r="Q349" s="551"/>
      <c r="R349" s="551"/>
      <c r="S349" s="551"/>
      <c r="T349" s="551"/>
      <c r="U349" s="551">
        <v>37000000</v>
      </c>
      <c r="V349" s="551">
        <v>30000000</v>
      </c>
      <c r="W349" s="551">
        <v>56000000</v>
      </c>
      <c r="X349" s="551"/>
      <c r="Y349" s="551">
        <f>+Y350</f>
        <v>15704</v>
      </c>
      <c r="Z349" s="661"/>
      <c r="AA349" s="502"/>
      <c r="AB349" s="503"/>
      <c r="AC349" s="503"/>
      <c r="AD349" s="503"/>
      <c r="AE349" s="486"/>
      <c r="AF349" s="486"/>
      <c r="AG349" s="486"/>
      <c r="AH349" s="486"/>
      <c r="AI349" s="486"/>
      <c r="AJ349" s="486"/>
    </row>
    <row r="350" spans="1:36" s="1" customFormat="1" ht="15" hidden="1" customHeight="1" x14ac:dyDescent="0.2">
      <c r="A350" s="7" t="s">
        <v>186</v>
      </c>
      <c r="B350" s="127" t="s">
        <v>33</v>
      </c>
      <c r="C350" s="127"/>
      <c r="D350" s="128" t="s">
        <v>172</v>
      </c>
      <c r="E350" s="129" t="e">
        <f>+Y350/#REF!</f>
        <v>#REF!</v>
      </c>
      <c r="F350" s="130"/>
      <c r="G350" s="131"/>
      <c r="H350" s="131"/>
      <c r="I350" s="132"/>
      <c r="J350" s="133"/>
      <c r="K350" s="132"/>
      <c r="L350" s="132"/>
      <c r="M350" s="133"/>
      <c r="N350" s="133"/>
      <c r="O350" s="552"/>
      <c r="P350" s="552"/>
      <c r="Q350" s="552"/>
      <c r="R350" s="552"/>
      <c r="S350" s="552"/>
      <c r="T350" s="552"/>
      <c r="U350" s="552">
        <v>37000000</v>
      </c>
      <c r="V350" s="552">
        <v>30000000</v>
      </c>
      <c r="W350" s="552">
        <v>56000000</v>
      </c>
      <c r="X350" s="552"/>
      <c r="Y350" s="552">
        <f>+Y354+Y361</f>
        <v>15704</v>
      </c>
      <c r="Z350" s="662"/>
      <c r="AA350" s="502"/>
      <c r="AB350" s="503"/>
      <c r="AC350" s="503"/>
      <c r="AD350" s="503"/>
      <c r="AE350" s="486"/>
      <c r="AF350" s="486"/>
      <c r="AG350" s="486"/>
      <c r="AH350" s="486"/>
      <c r="AI350" s="486"/>
      <c r="AJ350" s="486"/>
    </row>
    <row r="351" spans="1:36" s="1" customFormat="1" ht="33" hidden="1" customHeight="1" x14ac:dyDescent="0.2">
      <c r="A351" s="9"/>
      <c r="B351" s="134" t="s">
        <v>202</v>
      </c>
      <c r="C351" s="134"/>
      <c r="D351" s="135" t="s">
        <v>506</v>
      </c>
      <c r="E351" s="147" t="e">
        <f>+Y351/#REF!</f>
        <v>#REF!</v>
      </c>
      <c r="F351" s="137" t="s">
        <v>507</v>
      </c>
      <c r="G351" s="148">
        <v>0</v>
      </c>
      <c r="H351" s="148"/>
      <c r="I351" s="139">
        <v>0</v>
      </c>
      <c r="J351" s="140"/>
      <c r="K351" s="139"/>
      <c r="L351" s="139"/>
      <c r="M351" s="140"/>
      <c r="N351" s="140"/>
      <c r="O351" s="521"/>
      <c r="P351" s="521"/>
      <c r="Q351" s="521"/>
      <c r="R351" s="521"/>
      <c r="S351" s="521"/>
      <c r="T351" s="521"/>
      <c r="U351" s="521" t="e">
        <f>+#REF!</f>
        <v>#REF!</v>
      </c>
      <c r="V351" s="521" t="e">
        <f>+#REF!</f>
        <v>#REF!</v>
      </c>
      <c r="W351" s="521" t="e">
        <f>+#REF!</f>
        <v>#REF!</v>
      </c>
      <c r="X351" s="521"/>
      <c r="Y351" s="521" t="e">
        <f>+U351+V351+W351+#REF!</f>
        <v>#REF!</v>
      </c>
      <c r="Z351" s="1417" t="s">
        <v>383</v>
      </c>
      <c r="AA351" s="502"/>
      <c r="AB351" s="503"/>
      <c r="AC351" s="503"/>
      <c r="AD351" s="503"/>
      <c r="AE351" s="486"/>
      <c r="AF351" s="486"/>
      <c r="AG351" s="486"/>
      <c r="AH351" s="486"/>
      <c r="AI351" s="486"/>
      <c r="AJ351" s="486"/>
    </row>
    <row r="352" spans="1:36" s="1" customFormat="1" ht="33" hidden="1" customHeight="1" x14ac:dyDescent="0.2">
      <c r="A352" s="9"/>
      <c r="B352" s="134" t="s">
        <v>207</v>
      </c>
      <c r="C352" s="134"/>
      <c r="D352" s="135" t="s">
        <v>173</v>
      </c>
      <c r="E352" s="147" t="e">
        <f>+Y352/#REF!</f>
        <v>#REF!</v>
      </c>
      <c r="F352" s="137" t="s">
        <v>249</v>
      </c>
      <c r="G352" s="139">
        <v>0</v>
      </c>
      <c r="H352" s="139"/>
      <c r="I352" s="139">
        <v>2</v>
      </c>
      <c r="J352" s="140"/>
      <c r="K352" s="139"/>
      <c r="L352" s="139"/>
      <c r="M352" s="140"/>
      <c r="N352" s="140"/>
      <c r="O352" s="521"/>
      <c r="P352" s="521"/>
      <c r="Q352" s="521"/>
      <c r="R352" s="521"/>
      <c r="S352" s="521"/>
      <c r="T352" s="521"/>
      <c r="U352" s="521" t="e">
        <f>+U356+#REF!</f>
        <v>#REF!</v>
      </c>
      <c r="V352" s="521" t="e">
        <f>+V356+#REF!</f>
        <v>#REF!</v>
      </c>
      <c r="W352" s="521" t="e">
        <f>+W356+#REF!</f>
        <v>#REF!</v>
      </c>
      <c r="X352" s="521"/>
      <c r="Y352" s="521" t="e">
        <f>+U352+V352+W352+#REF!</f>
        <v>#REF!</v>
      </c>
      <c r="Z352" s="1417"/>
      <c r="AA352" s="502"/>
      <c r="AB352" s="503"/>
      <c r="AC352" s="503"/>
      <c r="AD352" s="503"/>
      <c r="AE352" s="486"/>
      <c r="AF352" s="486"/>
      <c r="AG352" s="486"/>
      <c r="AH352" s="486"/>
      <c r="AI352" s="486"/>
      <c r="AJ352" s="486"/>
    </row>
    <row r="353" spans="1:36" s="1" customFormat="1" ht="33" hidden="1" customHeight="1" x14ac:dyDescent="0.2">
      <c r="A353" s="9"/>
      <c r="B353" s="134" t="s">
        <v>372</v>
      </c>
      <c r="C353" s="134"/>
      <c r="D353" s="135" t="s">
        <v>174</v>
      </c>
      <c r="E353" s="147" t="e">
        <f>+Y353/#REF!</f>
        <v>#REF!</v>
      </c>
      <c r="F353" s="137" t="s">
        <v>508</v>
      </c>
      <c r="G353" s="149">
        <v>0</v>
      </c>
      <c r="H353" s="149"/>
      <c r="I353" s="148">
        <v>0.05</v>
      </c>
      <c r="J353" s="150"/>
      <c r="K353" s="148"/>
      <c r="L353" s="148"/>
      <c r="M353" s="150"/>
      <c r="N353" s="150"/>
      <c r="O353" s="521"/>
      <c r="P353" s="521"/>
      <c r="Q353" s="521"/>
      <c r="R353" s="521"/>
      <c r="S353" s="521"/>
      <c r="T353" s="521"/>
      <c r="U353" s="521" t="e">
        <f>+U355+U357+U359+U362+#REF!+U363+U364</f>
        <v>#REF!</v>
      </c>
      <c r="V353" s="521" t="e">
        <f>+V355+V357+V359+V362+#REF!+V363+V364</f>
        <v>#REF!</v>
      </c>
      <c r="W353" s="521" t="e">
        <f>+W355+W357+W359+W362+#REF!+W363+W364</f>
        <v>#REF!</v>
      </c>
      <c r="X353" s="521"/>
      <c r="Y353" s="521" t="e">
        <f>+U353+V353+W353+#REF!</f>
        <v>#REF!</v>
      </c>
      <c r="Z353" s="1417"/>
      <c r="AA353" s="502"/>
      <c r="AB353" s="503"/>
      <c r="AC353" s="503"/>
      <c r="AD353" s="503"/>
      <c r="AE353" s="486"/>
      <c r="AF353" s="486"/>
      <c r="AG353" s="486"/>
      <c r="AH353" s="486"/>
      <c r="AI353" s="486"/>
      <c r="AJ353" s="486"/>
    </row>
    <row r="354" spans="1:36" s="1" customFormat="1" ht="15" hidden="1" customHeight="1" x14ac:dyDescent="0.2">
      <c r="A354" s="8" t="s">
        <v>187</v>
      </c>
      <c r="B354" s="1244" t="s">
        <v>37</v>
      </c>
      <c r="C354" s="961"/>
      <c r="D354" s="155" t="s">
        <v>180</v>
      </c>
      <c r="E354" s="142" t="e">
        <f>+Y354/#REF!</f>
        <v>#REF!</v>
      </c>
      <c r="F354" s="143"/>
      <c r="G354" s="144"/>
      <c r="H354" s="144"/>
      <c r="I354" s="145"/>
      <c r="J354" s="146"/>
      <c r="K354" s="145"/>
      <c r="L354" s="145"/>
      <c r="M354" s="146"/>
      <c r="N354" s="146"/>
      <c r="O354" s="553"/>
      <c r="P354" s="553"/>
      <c r="Q354" s="553">
        <f>SUBTOTAL(9,Q355:Q359)</f>
        <v>0</v>
      </c>
      <c r="R354" s="553"/>
      <c r="S354" s="553"/>
      <c r="T354" s="553"/>
      <c r="U354" s="553">
        <v>17000000</v>
      </c>
      <c r="V354" s="553">
        <v>15000000</v>
      </c>
      <c r="W354" s="553">
        <v>36000000</v>
      </c>
      <c r="X354" s="553"/>
      <c r="Y354" s="553">
        <f>+Y355+Y356+Y359+Y360</f>
        <v>6704</v>
      </c>
      <c r="Z354" s="663"/>
      <c r="AA354" s="502"/>
      <c r="AB354" s="503"/>
      <c r="AC354" s="503"/>
      <c r="AD354" s="503"/>
      <c r="AE354" s="486"/>
      <c r="AF354" s="486"/>
      <c r="AG354" s="486"/>
      <c r="AH354" s="486"/>
      <c r="AI354" s="486"/>
      <c r="AJ354" s="486"/>
    </row>
    <row r="355" spans="1:36" s="1" customFormat="1" ht="85.5" hidden="1" customHeight="1" x14ac:dyDescent="0.2">
      <c r="A355" s="9"/>
      <c r="B355" s="1245"/>
      <c r="C355" s="962"/>
      <c r="D355" s="813" t="s">
        <v>815</v>
      </c>
      <c r="E355" s="147" t="e">
        <f>+Y355/#REF!</f>
        <v>#REF!</v>
      </c>
      <c r="F355" s="137" t="s">
        <v>249</v>
      </c>
      <c r="G355" s="138">
        <v>2</v>
      </c>
      <c r="H355" s="138">
        <v>5</v>
      </c>
      <c r="I355" s="139">
        <v>5</v>
      </c>
      <c r="J355" s="598" t="s">
        <v>596</v>
      </c>
      <c r="K355" s="139"/>
      <c r="L355" s="139"/>
      <c r="M355" s="140"/>
      <c r="N355" s="140"/>
      <c r="O355" s="521"/>
      <c r="P355" s="521"/>
      <c r="Q355" s="873">
        <v>2000</v>
      </c>
      <c r="R355" s="521"/>
      <c r="S355" s="737" t="s">
        <v>620</v>
      </c>
      <c r="T355" s="521"/>
      <c r="U355" s="521"/>
      <c r="V355" s="521">
        <v>7000000</v>
      </c>
      <c r="W355" s="521">
        <v>10000000</v>
      </c>
      <c r="X355" s="521"/>
      <c r="Y355" s="521">
        <f>SUM(O355:T355)</f>
        <v>2000</v>
      </c>
      <c r="Z355" s="1418" t="s">
        <v>883</v>
      </c>
      <c r="AA355" s="621"/>
      <c r="AB355" s="486"/>
      <c r="AC355" s="486"/>
      <c r="AD355" s="486"/>
      <c r="AE355" s="486"/>
      <c r="AF355" s="486"/>
      <c r="AG355" s="486"/>
      <c r="AH355" s="486"/>
      <c r="AI355" s="486"/>
      <c r="AJ355" s="486"/>
    </row>
    <row r="356" spans="1:36" s="1" customFormat="1" ht="33" hidden="1" customHeight="1" x14ac:dyDescent="0.2">
      <c r="A356" s="9"/>
      <c r="B356" s="1245"/>
      <c r="C356" s="962"/>
      <c r="D356" s="813" t="s">
        <v>816</v>
      </c>
      <c r="E356" s="147" t="e">
        <f>+Y356/#REF!</f>
        <v>#REF!</v>
      </c>
      <c r="F356" s="137" t="s">
        <v>356</v>
      </c>
      <c r="G356" s="738">
        <v>0</v>
      </c>
      <c r="H356" s="738">
        <v>1</v>
      </c>
      <c r="I356" s="139">
        <v>1</v>
      </c>
      <c r="J356" s="1371" t="s">
        <v>597</v>
      </c>
      <c r="K356" s="1343"/>
      <c r="L356" s="1343"/>
      <c r="M356" s="1343"/>
      <c r="N356" s="1343"/>
      <c r="O356" s="1321"/>
      <c r="P356" s="1321"/>
      <c r="Q356" s="1358">
        <v>2000</v>
      </c>
      <c r="R356" s="1321"/>
      <c r="S356" s="1512" t="s">
        <v>620</v>
      </c>
      <c r="T356" s="1321"/>
      <c r="U356" s="1321"/>
      <c r="V356" s="521">
        <v>5000000</v>
      </c>
      <c r="W356" s="521">
        <v>15000000</v>
      </c>
      <c r="X356" s="554"/>
      <c r="Y356" s="1321">
        <f>SUM(O356:T358)</f>
        <v>2000</v>
      </c>
      <c r="Z356" s="1419"/>
      <c r="AA356" s="621"/>
      <c r="AB356" s="486"/>
      <c r="AC356" s="486"/>
      <c r="AD356" s="486"/>
      <c r="AE356" s="486"/>
      <c r="AF356" s="486"/>
      <c r="AG356" s="486"/>
      <c r="AH356" s="486"/>
      <c r="AI356" s="486"/>
      <c r="AJ356" s="486"/>
    </row>
    <row r="357" spans="1:36" s="1" customFormat="1" ht="33" hidden="1" customHeight="1" x14ac:dyDescent="0.2">
      <c r="A357" s="9"/>
      <c r="B357" s="1245"/>
      <c r="C357" s="962"/>
      <c r="D357" s="813" t="s">
        <v>817</v>
      </c>
      <c r="E357" s="147" t="e">
        <f>+Y357/#REF!</f>
        <v>#REF!</v>
      </c>
      <c r="F357" s="137" t="s">
        <v>357</v>
      </c>
      <c r="G357" s="738">
        <v>1</v>
      </c>
      <c r="H357" s="738">
        <v>1</v>
      </c>
      <c r="I357" s="139">
        <v>1</v>
      </c>
      <c r="J357" s="1371"/>
      <c r="K357" s="1344"/>
      <c r="L357" s="1344"/>
      <c r="M357" s="1344"/>
      <c r="N357" s="1344"/>
      <c r="O357" s="1346"/>
      <c r="P357" s="1346"/>
      <c r="Q357" s="1361"/>
      <c r="R357" s="1346"/>
      <c r="S357" s="1513"/>
      <c r="T357" s="1346"/>
      <c r="U357" s="1346"/>
      <c r="V357" s="521">
        <v>0</v>
      </c>
      <c r="W357" s="521">
        <v>0</v>
      </c>
      <c r="X357" s="1108"/>
      <c r="Y357" s="1346" t="e">
        <f>+U357+V357+W357+#REF!</f>
        <v>#REF!</v>
      </c>
      <c r="Z357" s="1419"/>
      <c r="AA357" s="621"/>
      <c r="AB357" s="486"/>
      <c r="AC357" s="486"/>
      <c r="AD357" s="486"/>
      <c r="AE357" s="486"/>
      <c r="AF357" s="486"/>
      <c r="AG357" s="486"/>
      <c r="AH357" s="486"/>
      <c r="AI357" s="486"/>
      <c r="AJ357" s="486"/>
    </row>
    <row r="358" spans="1:36" s="1" customFormat="1" ht="33" hidden="1" customHeight="1" x14ac:dyDescent="0.2">
      <c r="A358" s="9"/>
      <c r="B358" s="1245"/>
      <c r="C358" s="962"/>
      <c r="D358" s="813" t="s">
        <v>818</v>
      </c>
      <c r="E358" s="147" t="e">
        <f>+Y358/#REF!</f>
        <v>#REF!</v>
      </c>
      <c r="F358" s="137" t="s">
        <v>879</v>
      </c>
      <c r="G358" s="138">
        <v>0</v>
      </c>
      <c r="H358" s="138">
        <v>0</v>
      </c>
      <c r="I358" s="139">
        <v>6</v>
      </c>
      <c r="J358" s="1372"/>
      <c r="K358" s="1367"/>
      <c r="L358" s="1367"/>
      <c r="M358" s="1367"/>
      <c r="N358" s="1367"/>
      <c r="O358" s="1322"/>
      <c r="P358" s="1322"/>
      <c r="Q358" s="1359"/>
      <c r="R358" s="1322"/>
      <c r="S358" s="1514"/>
      <c r="T358" s="1322"/>
      <c r="U358" s="1322"/>
      <c r="V358" s="521"/>
      <c r="W358" s="521"/>
      <c r="X358" s="1109"/>
      <c r="Y358" s="1322"/>
      <c r="Z358" s="1419"/>
      <c r="AA358" s="621"/>
      <c r="AB358" s="486"/>
      <c r="AC358" s="486"/>
      <c r="AD358" s="486"/>
      <c r="AE358" s="486"/>
      <c r="AF358" s="486"/>
      <c r="AG358" s="486"/>
      <c r="AH358" s="486"/>
      <c r="AI358" s="486"/>
      <c r="AJ358" s="486"/>
    </row>
    <row r="359" spans="1:36" s="1" customFormat="1" ht="42.75" hidden="1" customHeight="1" x14ac:dyDescent="0.2">
      <c r="A359" s="9"/>
      <c r="B359" s="1245"/>
      <c r="C359" s="962"/>
      <c r="D359" s="813" t="s">
        <v>819</v>
      </c>
      <c r="E359" s="147" t="e">
        <f>+Y359/#REF!</f>
        <v>#REF!</v>
      </c>
      <c r="F359" s="137" t="s">
        <v>358</v>
      </c>
      <c r="G359" s="151">
        <v>2</v>
      </c>
      <c r="H359" s="151">
        <v>0</v>
      </c>
      <c r="I359" s="139">
        <v>6</v>
      </c>
      <c r="J359" s="524" t="s">
        <v>598</v>
      </c>
      <c r="K359" s="139"/>
      <c r="L359" s="139"/>
      <c r="M359" s="140"/>
      <c r="N359" s="140"/>
      <c r="O359" s="521"/>
      <c r="P359" s="521"/>
      <c r="Q359" s="873">
        <v>2704</v>
      </c>
      <c r="R359" s="521"/>
      <c r="S359" s="521"/>
      <c r="T359" s="521"/>
      <c r="U359" s="521">
        <v>5000000</v>
      </c>
      <c r="V359" s="521">
        <v>2000000</v>
      </c>
      <c r="W359" s="521">
        <v>5000000</v>
      </c>
      <c r="X359" s="521"/>
      <c r="Y359" s="521">
        <f>SUM(O359:T359)</f>
        <v>2704</v>
      </c>
      <c r="Z359" s="1420"/>
      <c r="AA359" s="502"/>
      <c r="AB359" s="503"/>
      <c r="AC359" s="503"/>
      <c r="AD359" s="503"/>
      <c r="AE359" s="486"/>
      <c r="AF359" s="486"/>
      <c r="AG359" s="486"/>
      <c r="AH359" s="486"/>
      <c r="AI359" s="486"/>
      <c r="AJ359" s="486"/>
    </row>
    <row r="360" spans="1:36" s="1" customFormat="1" ht="28.5" hidden="1" x14ac:dyDescent="0.2">
      <c r="A360" s="9"/>
      <c r="B360" s="1246"/>
      <c r="C360" s="963"/>
      <c r="D360" s="813" t="s">
        <v>963</v>
      </c>
      <c r="E360" s="147"/>
      <c r="F360" s="137" t="s">
        <v>964</v>
      </c>
      <c r="G360" s="151">
        <v>0</v>
      </c>
      <c r="H360" s="151">
        <v>0</v>
      </c>
      <c r="I360" s="139">
        <v>0</v>
      </c>
      <c r="J360" s="524"/>
      <c r="K360" s="139"/>
      <c r="L360" s="139"/>
      <c r="M360" s="140"/>
      <c r="N360" s="140"/>
      <c r="O360" s="521"/>
      <c r="P360" s="521"/>
      <c r="Q360" s="873"/>
      <c r="R360" s="521"/>
      <c r="S360" s="521"/>
      <c r="T360" s="521"/>
      <c r="U360" s="521"/>
      <c r="V360" s="521"/>
      <c r="W360" s="521"/>
      <c r="X360" s="521"/>
      <c r="Y360" s="521"/>
      <c r="Z360" s="927"/>
      <c r="AA360" s="502"/>
      <c r="AB360" s="503"/>
      <c r="AC360" s="503"/>
      <c r="AD360" s="503"/>
      <c r="AE360" s="486"/>
      <c r="AF360" s="486"/>
      <c r="AG360" s="486"/>
      <c r="AH360" s="486"/>
      <c r="AI360" s="486"/>
      <c r="AJ360" s="486"/>
    </row>
    <row r="361" spans="1:36" s="1" customFormat="1" ht="28.5" hidden="1" customHeight="1" x14ac:dyDescent="0.2">
      <c r="A361" s="8" t="s">
        <v>189</v>
      </c>
      <c r="B361" s="1244" t="s">
        <v>37</v>
      </c>
      <c r="C361" s="961"/>
      <c r="D361" s="155" t="s">
        <v>181</v>
      </c>
      <c r="E361" s="142" t="e">
        <f>+Y361/#REF!</f>
        <v>#REF!</v>
      </c>
      <c r="F361" s="143"/>
      <c r="G361" s="144"/>
      <c r="H361" s="144"/>
      <c r="I361" s="145"/>
      <c r="J361" s="146"/>
      <c r="K361" s="145"/>
      <c r="L361" s="145"/>
      <c r="M361" s="146"/>
      <c r="N361" s="146"/>
      <c r="O361" s="553"/>
      <c r="P361" s="553"/>
      <c r="Q361" s="553">
        <f>SUBTOTAL(9,Q362)</f>
        <v>0</v>
      </c>
      <c r="R361" s="553"/>
      <c r="S361" s="553"/>
      <c r="T361" s="553"/>
      <c r="U361" s="553">
        <v>20000000</v>
      </c>
      <c r="V361" s="553">
        <v>15000000</v>
      </c>
      <c r="W361" s="553">
        <v>20000000</v>
      </c>
      <c r="X361" s="553"/>
      <c r="Y361" s="553">
        <f>SUM(Y362)</f>
        <v>9000</v>
      </c>
      <c r="Z361" s="663"/>
      <c r="AA361" s="502"/>
      <c r="AB361" s="503"/>
      <c r="AC361" s="503"/>
      <c r="AD361" s="503"/>
      <c r="AE361" s="486"/>
      <c r="AF361" s="486"/>
      <c r="AG361" s="486"/>
      <c r="AH361" s="486"/>
      <c r="AI361" s="486"/>
      <c r="AJ361" s="486"/>
    </row>
    <row r="362" spans="1:36" s="1" customFormat="1" ht="33" hidden="1" customHeight="1" x14ac:dyDescent="0.2">
      <c r="A362" s="9"/>
      <c r="B362" s="1245"/>
      <c r="C362" s="962"/>
      <c r="D362" s="813" t="s">
        <v>820</v>
      </c>
      <c r="E362" s="147" t="e">
        <f>+Y362/#REF!</f>
        <v>#REF!</v>
      </c>
      <c r="F362" s="137" t="s">
        <v>821</v>
      </c>
      <c r="G362" s="139">
        <v>0</v>
      </c>
      <c r="H362" s="935">
        <v>1</v>
      </c>
      <c r="I362" s="935">
        <v>0</v>
      </c>
      <c r="J362" s="1370" t="s">
        <v>600</v>
      </c>
      <c r="K362" s="1343"/>
      <c r="L362" s="1343"/>
      <c r="M362" s="1343"/>
      <c r="N362" s="1343"/>
      <c r="O362" s="1321"/>
      <c r="P362" s="1321"/>
      <c r="Q362" s="1358">
        <v>9000</v>
      </c>
      <c r="R362" s="1321"/>
      <c r="S362" s="1321"/>
      <c r="T362" s="1321"/>
      <c r="U362" s="1321">
        <v>5000000</v>
      </c>
      <c r="V362" s="1321">
        <v>4000000</v>
      </c>
      <c r="W362" s="1321">
        <v>5000000</v>
      </c>
      <c r="X362" s="969"/>
      <c r="Y362" s="1321">
        <f>SUM(O362:T364)</f>
        <v>9000</v>
      </c>
      <c r="Z362" s="1421" t="s">
        <v>883</v>
      </c>
      <c r="AA362" s="621"/>
      <c r="AB362" s="486"/>
      <c r="AC362" s="486"/>
      <c r="AD362" s="486"/>
      <c r="AE362" s="486"/>
      <c r="AF362" s="486"/>
      <c r="AG362" s="486"/>
      <c r="AH362" s="486"/>
      <c r="AI362" s="486"/>
      <c r="AJ362" s="486"/>
    </row>
    <row r="363" spans="1:36" s="1" customFormat="1" ht="28.5" hidden="1" customHeight="1" x14ac:dyDescent="0.2">
      <c r="A363" s="9"/>
      <c r="B363" s="1245"/>
      <c r="C363" s="962"/>
      <c r="D363" s="813" t="s">
        <v>822</v>
      </c>
      <c r="E363" s="147" t="e">
        <f>+Y363/#REF!</f>
        <v>#REF!</v>
      </c>
      <c r="F363" s="137" t="s">
        <v>509</v>
      </c>
      <c r="G363" s="139">
        <v>0</v>
      </c>
      <c r="H363" s="935">
        <v>0.5</v>
      </c>
      <c r="I363" s="935">
        <v>0.3</v>
      </c>
      <c r="J363" s="1371"/>
      <c r="K363" s="1344"/>
      <c r="L363" s="1344"/>
      <c r="M363" s="1344"/>
      <c r="N363" s="1344"/>
      <c r="O363" s="1346"/>
      <c r="P363" s="1346"/>
      <c r="Q363" s="1361"/>
      <c r="R363" s="1346"/>
      <c r="S363" s="1346"/>
      <c r="T363" s="1346"/>
      <c r="U363" s="1346">
        <v>5000000</v>
      </c>
      <c r="V363" s="1346">
        <v>4000000</v>
      </c>
      <c r="W363" s="1346">
        <v>5000000</v>
      </c>
      <c r="X363" s="971"/>
      <c r="Y363" s="1346" t="e">
        <f>+U363+V363+W363+#REF!</f>
        <v>#REF!</v>
      </c>
      <c r="Z363" s="1422"/>
      <c r="AA363" s="621"/>
      <c r="AB363" s="486"/>
      <c r="AC363" s="486"/>
      <c r="AD363" s="486"/>
      <c r="AE363" s="486"/>
      <c r="AF363" s="486"/>
      <c r="AG363" s="486"/>
      <c r="AH363" s="486"/>
      <c r="AI363" s="486"/>
      <c r="AJ363" s="486"/>
    </row>
    <row r="364" spans="1:36" s="1" customFormat="1" ht="28.5" hidden="1" customHeight="1" x14ac:dyDescent="0.2">
      <c r="A364" s="9"/>
      <c r="B364" s="1519"/>
      <c r="C364" s="962"/>
      <c r="D364" s="830" t="s">
        <v>823</v>
      </c>
      <c r="E364" s="156" t="e">
        <f>+Y364/#REF!</f>
        <v>#REF!</v>
      </c>
      <c r="F364" s="157" t="s">
        <v>824</v>
      </c>
      <c r="G364" s="158">
        <v>0</v>
      </c>
      <c r="H364" s="936">
        <v>1</v>
      </c>
      <c r="I364" s="936">
        <v>0</v>
      </c>
      <c r="J364" s="1515"/>
      <c r="K364" s="1345"/>
      <c r="L364" s="1345"/>
      <c r="M364" s="1345"/>
      <c r="N364" s="1345"/>
      <c r="O364" s="1360"/>
      <c r="P364" s="1360"/>
      <c r="Q364" s="1362"/>
      <c r="R364" s="1360"/>
      <c r="S364" s="1360"/>
      <c r="T364" s="1360"/>
      <c r="U364" s="1360">
        <v>5000000</v>
      </c>
      <c r="V364" s="1360">
        <v>4000000</v>
      </c>
      <c r="W364" s="1360">
        <v>5000000</v>
      </c>
      <c r="X364" s="972"/>
      <c r="Y364" s="1360" t="e">
        <f>+U364+V364+W364+#REF!</f>
        <v>#REF!</v>
      </c>
      <c r="Z364" s="1423"/>
      <c r="AA364" s="621"/>
      <c r="AB364" s="486"/>
      <c r="AC364" s="486"/>
      <c r="AD364" s="486"/>
      <c r="AE364" s="486"/>
      <c r="AF364" s="486"/>
      <c r="AG364" s="486"/>
      <c r="AH364" s="486"/>
      <c r="AI364" s="486"/>
      <c r="AJ364" s="486"/>
    </row>
    <row r="365" spans="1:36" s="1" customFormat="1" ht="45" hidden="1" x14ac:dyDescent="0.2">
      <c r="A365" s="5">
        <v>4</v>
      </c>
      <c r="B365" s="159" t="s">
        <v>32</v>
      </c>
      <c r="C365" s="159"/>
      <c r="D365" s="160" t="s">
        <v>182</v>
      </c>
      <c r="E365" s="161" t="e">
        <f>+Y365/#REF!</f>
        <v>#REF!</v>
      </c>
      <c r="F365" s="162"/>
      <c r="G365" s="163"/>
      <c r="H365" s="163"/>
      <c r="I365" s="164"/>
      <c r="J365" s="165"/>
      <c r="K365" s="164"/>
      <c r="L365" s="164"/>
      <c r="M365" s="165"/>
      <c r="N365" s="165"/>
      <c r="O365" s="555"/>
      <c r="P365" s="555"/>
      <c r="Q365" s="555"/>
      <c r="R365" s="555"/>
      <c r="S365" s="555"/>
      <c r="T365" s="555"/>
      <c r="U365" s="555">
        <v>553032451</v>
      </c>
      <c r="V365" s="555">
        <v>596659000</v>
      </c>
      <c r="W365" s="555">
        <v>740110756</v>
      </c>
      <c r="X365" s="555"/>
      <c r="Y365" s="844">
        <f>+Y366+Y385+Y403+Y411</f>
        <v>750107</v>
      </c>
      <c r="Z365" s="664"/>
      <c r="AA365" s="502"/>
      <c r="AB365" s="503"/>
      <c r="AC365" s="503"/>
      <c r="AD365" s="503"/>
      <c r="AE365" s="486"/>
      <c r="AF365" s="486"/>
      <c r="AG365" s="486"/>
      <c r="AH365" s="486"/>
      <c r="AI365" s="486"/>
      <c r="AJ365" s="486"/>
    </row>
    <row r="366" spans="1:36" s="1" customFormat="1" ht="45" hidden="1" x14ac:dyDescent="0.2">
      <c r="A366" s="6" t="s">
        <v>178</v>
      </c>
      <c r="B366" s="166" t="s">
        <v>31</v>
      </c>
      <c r="C366" s="166"/>
      <c r="D366" s="167" t="s">
        <v>825</v>
      </c>
      <c r="E366" s="168" t="e">
        <f>+Y366/#REF!</f>
        <v>#REF!</v>
      </c>
      <c r="F366" s="169"/>
      <c r="G366" s="170"/>
      <c r="H366" s="170"/>
      <c r="I366" s="171"/>
      <c r="J366" s="172"/>
      <c r="K366" s="171"/>
      <c r="L366" s="171"/>
      <c r="M366" s="172"/>
      <c r="N366" s="172"/>
      <c r="O366" s="556"/>
      <c r="P366" s="556"/>
      <c r="Q366" s="556"/>
      <c r="R366" s="556"/>
      <c r="S366" s="556"/>
      <c r="T366" s="556"/>
      <c r="U366" s="556">
        <v>486032451</v>
      </c>
      <c r="V366" s="556">
        <v>513659000</v>
      </c>
      <c r="W366" s="556">
        <v>564942000</v>
      </c>
      <c r="X366" s="556"/>
      <c r="Y366" s="845">
        <f>+Y367</f>
        <v>129535</v>
      </c>
      <c r="Z366" s="665"/>
      <c r="AA366" s="502"/>
      <c r="AB366" s="503"/>
      <c r="AC366" s="503"/>
      <c r="AD366" s="503"/>
      <c r="AE366" s="486"/>
      <c r="AF366" s="486"/>
      <c r="AG366" s="486"/>
      <c r="AH366" s="486"/>
      <c r="AI366" s="486"/>
      <c r="AJ366" s="486"/>
    </row>
    <row r="367" spans="1:36" s="1" customFormat="1" ht="45" hidden="1" x14ac:dyDescent="0.2">
      <c r="A367" s="7" t="s">
        <v>179</v>
      </c>
      <c r="B367" s="173" t="s">
        <v>33</v>
      </c>
      <c r="C367" s="173"/>
      <c r="D367" s="174" t="s">
        <v>826</v>
      </c>
      <c r="E367" s="175" t="e">
        <f>+Y367/#REF!</f>
        <v>#REF!</v>
      </c>
      <c r="F367" s="176"/>
      <c r="G367" s="177"/>
      <c r="H367" s="177"/>
      <c r="I367" s="178"/>
      <c r="J367" s="179"/>
      <c r="K367" s="178"/>
      <c r="L367" s="178"/>
      <c r="M367" s="179"/>
      <c r="N367" s="179"/>
      <c r="O367" s="557"/>
      <c r="P367" s="557"/>
      <c r="Q367" s="557"/>
      <c r="R367" s="557"/>
      <c r="S367" s="557"/>
      <c r="T367" s="557"/>
      <c r="U367" s="557">
        <v>400500000</v>
      </c>
      <c r="V367" s="557">
        <v>420000000</v>
      </c>
      <c r="W367" s="557">
        <v>441000000</v>
      </c>
      <c r="X367" s="557"/>
      <c r="Y367" s="846">
        <f>+Y369</f>
        <v>129535</v>
      </c>
      <c r="Z367" s="666"/>
      <c r="AA367" s="502"/>
      <c r="AB367" s="503"/>
      <c r="AC367" s="503"/>
      <c r="AD367" s="503"/>
      <c r="AE367" s="486"/>
      <c r="AF367" s="486"/>
      <c r="AG367" s="486"/>
      <c r="AH367" s="486"/>
      <c r="AI367" s="486"/>
      <c r="AJ367" s="486"/>
    </row>
    <row r="368" spans="1:36" s="1" customFormat="1" ht="128.25" hidden="1" x14ac:dyDescent="0.2">
      <c r="A368" s="9"/>
      <c r="B368" s="180" t="s">
        <v>373</v>
      </c>
      <c r="C368" s="180"/>
      <c r="D368" s="181" t="s">
        <v>184</v>
      </c>
      <c r="E368" s="182" t="e">
        <f>+Y368/#REF!</f>
        <v>#REF!</v>
      </c>
      <c r="F368" s="183" t="s">
        <v>385</v>
      </c>
      <c r="G368" s="184">
        <v>1</v>
      </c>
      <c r="H368" s="184"/>
      <c r="I368" s="185">
        <v>1</v>
      </c>
      <c r="J368" s="186"/>
      <c r="K368" s="185"/>
      <c r="L368" s="185"/>
      <c r="M368" s="186"/>
      <c r="N368" s="186"/>
      <c r="O368" s="558"/>
      <c r="P368" s="558"/>
      <c r="Q368" s="558"/>
      <c r="R368" s="558"/>
      <c r="S368" s="558"/>
      <c r="T368" s="558"/>
      <c r="U368" s="519">
        <f>SUM(U370:U374)</f>
        <v>400500000</v>
      </c>
      <c r="V368" s="519">
        <f>SUM(V370:V374)</f>
        <v>420000000</v>
      </c>
      <c r="W368" s="519">
        <f>SUM(W370:W374)</f>
        <v>441000000</v>
      </c>
      <c r="X368" s="519"/>
      <c r="Y368" s="519" t="e">
        <f>+U368+V368+W368+#REF!</f>
        <v>#REF!</v>
      </c>
      <c r="Z368" s="606" t="s">
        <v>384</v>
      </c>
      <c r="AA368" s="502"/>
      <c r="AB368" s="503"/>
      <c r="AC368" s="503"/>
      <c r="AD368" s="503"/>
      <c r="AE368" s="486"/>
      <c r="AF368" s="486"/>
      <c r="AG368" s="486"/>
      <c r="AH368" s="486"/>
      <c r="AI368" s="486"/>
      <c r="AJ368" s="486"/>
    </row>
    <row r="369" spans="1:36" s="1" customFormat="1" ht="15" hidden="1" customHeight="1" x14ac:dyDescent="0.2">
      <c r="A369" s="8" t="s">
        <v>190</v>
      </c>
      <c r="B369" s="1520" t="s">
        <v>37</v>
      </c>
      <c r="C369" s="1013"/>
      <c r="D369" s="190" t="s">
        <v>191</v>
      </c>
      <c r="E369" s="191" t="e">
        <f>+Y369/#REF!</f>
        <v>#REF!</v>
      </c>
      <c r="F369" s="192"/>
      <c r="G369" s="193"/>
      <c r="H369" s="193"/>
      <c r="I369" s="194"/>
      <c r="J369" s="195"/>
      <c r="K369" s="194"/>
      <c r="L369" s="194"/>
      <c r="M369" s="195"/>
      <c r="N369" s="195"/>
      <c r="O369" s="559">
        <f>SUBTOTAL(9,O370:O374)</f>
        <v>0</v>
      </c>
      <c r="P369" s="559">
        <f>SUBTOTAL(9,P370:P374)</f>
        <v>0</v>
      </c>
      <c r="Q369" s="559">
        <f>SUBTOTAL(9,Q370:Q374)</f>
        <v>0</v>
      </c>
      <c r="R369" s="559">
        <f>SUBTOTAL(9,R370:R374)</f>
        <v>0</v>
      </c>
      <c r="S369" s="559"/>
      <c r="T369" s="559">
        <f>SUBTOTAL(9,T370:T374)</f>
        <v>0</v>
      </c>
      <c r="U369" s="559">
        <v>400500000</v>
      </c>
      <c r="V369" s="559">
        <v>420000000</v>
      </c>
      <c r="W369" s="559">
        <v>441000000</v>
      </c>
      <c r="X369" s="559"/>
      <c r="Y369" s="847">
        <f>+Y370+Y371</f>
        <v>129535</v>
      </c>
      <c r="Z369" s="667"/>
      <c r="AA369" s="502"/>
      <c r="AB369" s="503"/>
      <c r="AC369" s="503"/>
      <c r="AD369" s="503"/>
      <c r="AE369" s="486"/>
      <c r="AF369" s="486"/>
      <c r="AG369" s="486"/>
      <c r="AH369" s="486"/>
      <c r="AI369" s="486"/>
      <c r="AJ369" s="486"/>
    </row>
    <row r="370" spans="1:36" s="1" customFormat="1" ht="85.5" hidden="1" customHeight="1" x14ac:dyDescent="0.2">
      <c r="A370" s="9"/>
      <c r="B370" s="1521"/>
      <c r="C370" s="1014"/>
      <c r="D370" s="829" t="s">
        <v>827</v>
      </c>
      <c r="E370" s="182" t="e">
        <f>+Y370/#REF!</f>
        <v>#REF!</v>
      </c>
      <c r="F370" s="183" t="s">
        <v>359</v>
      </c>
      <c r="G370" s="187">
        <v>1</v>
      </c>
      <c r="H370" s="187">
        <v>0</v>
      </c>
      <c r="I370" s="187">
        <v>0</v>
      </c>
      <c r="J370" s="518" t="s">
        <v>642</v>
      </c>
      <c r="K370" s="518" t="s">
        <v>610</v>
      </c>
      <c r="L370" s="739" t="s">
        <v>586</v>
      </c>
      <c r="M370" s="188"/>
      <c r="N370" s="188"/>
      <c r="O370" s="558"/>
      <c r="P370" s="884">
        <v>33946</v>
      </c>
      <c r="Q370" s="519"/>
      <c r="R370" s="519"/>
      <c r="S370" s="519"/>
      <c r="T370" s="519"/>
      <c r="U370" s="519">
        <v>50000000</v>
      </c>
      <c r="V370" s="519">
        <v>50000000</v>
      </c>
      <c r="W370" s="519">
        <v>50000000</v>
      </c>
      <c r="X370" s="519"/>
      <c r="Y370" s="519">
        <f>SUM(O370:T370)</f>
        <v>33946</v>
      </c>
      <c r="Z370" s="1424" t="s">
        <v>884</v>
      </c>
      <c r="AA370" s="621"/>
      <c r="AB370" s="486"/>
      <c r="AC370" s="486"/>
      <c r="AD370" s="486"/>
      <c r="AE370" s="486"/>
      <c r="AF370" s="486"/>
      <c r="AG370" s="486"/>
      <c r="AH370" s="486"/>
      <c r="AI370" s="486"/>
      <c r="AJ370" s="486"/>
    </row>
    <row r="371" spans="1:36" s="1" customFormat="1" ht="33" hidden="1" customHeight="1" x14ac:dyDescent="0.2">
      <c r="A371" s="9"/>
      <c r="B371" s="1521"/>
      <c r="C371" s="1014"/>
      <c r="D371" s="829" t="s">
        <v>828</v>
      </c>
      <c r="E371" s="182" t="e">
        <f>+Y371/#REF!</f>
        <v>#REF!</v>
      </c>
      <c r="F371" s="183" t="s">
        <v>360</v>
      </c>
      <c r="G371" s="740">
        <v>0.1</v>
      </c>
      <c r="H371" s="740">
        <v>0.06</v>
      </c>
      <c r="I371" s="740">
        <v>0.04</v>
      </c>
      <c r="J371" s="1331" t="s">
        <v>630</v>
      </c>
      <c r="K371" s="1334"/>
      <c r="L371" s="740"/>
      <c r="M371" s="741"/>
      <c r="N371" s="741"/>
      <c r="O371" s="1337"/>
      <c r="P371" s="1337"/>
      <c r="Q371" s="1337"/>
      <c r="R371" s="1340">
        <v>95589</v>
      </c>
      <c r="S371" s="1337"/>
      <c r="T371" s="1337"/>
      <c r="U371" s="1337">
        <v>0</v>
      </c>
      <c r="V371" s="1337">
        <v>0</v>
      </c>
      <c r="W371" s="1337">
        <v>0</v>
      </c>
      <c r="X371" s="966"/>
      <c r="Y371" s="1337">
        <f>SUM(O371:T374)</f>
        <v>95589</v>
      </c>
      <c r="Z371" s="1425"/>
      <c r="AA371" s="621"/>
      <c r="AB371" s="486"/>
      <c r="AC371" s="486"/>
      <c r="AD371" s="486"/>
      <c r="AE371" s="486"/>
      <c r="AF371" s="486"/>
      <c r="AG371" s="486"/>
      <c r="AH371" s="486"/>
      <c r="AI371" s="486"/>
      <c r="AJ371" s="486"/>
    </row>
    <row r="372" spans="1:36" s="1" customFormat="1" ht="57" hidden="1" customHeight="1" x14ac:dyDescent="0.2">
      <c r="A372" s="9"/>
      <c r="B372" s="1521"/>
      <c r="C372" s="1014"/>
      <c r="D372" s="829" t="s">
        <v>829</v>
      </c>
      <c r="E372" s="182" t="e">
        <f>+Y372/#REF!</f>
        <v>#REF!</v>
      </c>
      <c r="F372" s="183" t="s">
        <v>490</v>
      </c>
      <c r="G372" s="189">
        <v>1</v>
      </c>
      <c r="H372" s="189">
        <v>1</v>
      </c>
      <c r="I372" s="187">
        <v>1</v>
      </c>
      <c r="J372" s="1332"/>
      <c r="K372" s="1335"/>
      <c r="L372" s="187"/>
      <c r="M372" s="188"/>
      <c r="N372" s="188"/>
      <c r="O372" s="1338"/>
      <c r="P372" s="1338"/>
      <c r="Q372" s="1338"/>
      <c r="R372" s="1341"/>
      <c r="S372" s="1338"/>
      <c r="T372" s="1338"/>
      <c r="U372" s="1338">
        <v>300000000</v>
      </c>
      <c r="V372" s="1338">
        <v>300000000</v>
      </c>
      <c r="W372" s="1338">
        <v>350000000</v>
      </c>
      <c r="X372" s="967"/>
      <c r="Y372" s="1338" t="e">
        <f>+U372+V372+W372+#REF!</f>
        <v>#REF!</v>
      </c>
      <c r="Z372" s="1425"/>
      <c r="AA372" s="621"/>
      <c r="AB372" s="486"/>
      <c r="AC372" s="486"/>
      <c r="AD372" s="486"/>
      <c r="AE372" s="486"/>
      <c r="AF372" s="486"/>
      <c r="AG372" s="486"/>
      <c r="AH372" s="486"/>
      <c r="AI372" s="486"/>
      <c r="AJ372" s="486"/>
    </row>
    <row r="373" spans="1:36" s="1" customFormat="1" ht="57" hidden="1" customHeight="1" x14ac:dyDescent="0.2">
      <c r="A373" s="9"/>
      <c r="B373" s="1521"/>
      <c r="C373" s="1014"/>
      <c r="D373" s="829" t="s">
        <v>830</v>
      </c>
      <c r="E373" s="182" t="e">
        <f>+Y373/#REF!</f>
        <v>#REF!</v>
      </c>
      <c r="F373" s="183" t="s">
        <v>361</v>
      </c>
      <c r="G373" s="189">
        <v>1</v>
      </c>
      <c r="H373" s="189">
        <v>1</v>
      </c>
      <c r="I373" s="187">
        <v>1</v>
      </c>
      <c r="J373" s="1332"/>
      <c r="K373" s="1335"/>
      <c r="L373" s="187"/>
      <c r="M373" s="188"/>
      <c r="N373" s="188"/>
      <c r="O373" s="1338"/>
      <c r="P373" s="1338"/>
      <c r="Q373" s="1338"/>
      <c r="R373" s="1341"/>
      <c r="S373" s="1338"/>
      <c r="T373" s="1338"/>
      <c r="U373" s="1338">
        <v>30500000</v>
      </c>
      <c r="V373" s="1338">
        <v>50000000</v>
      </c>
      <c r="W373" s="1338">
        <v>41000000</v>
      </c>
      <c r="X373" s="967"/>
      <c r="Y373" s="1338" t="e">
        <f>+U373+V373+W373+#REF!</f>
        <v>#REF!</v>
      </c>
      <c r="Z373" s="1425"/>
      <c r="AA373" s="621"/>
      <c r="AB373" s="486"/>
      <c r="AC373" s="486"/>
      <c r="AD373" s="486"/>
      <c r="AE373" s="486"/>
      <c r="AF373" s="486"/>
      <c r="AG373" s="486"/>
      <c r="AH373" s="486"/>
      <c r="AI373" s="486"/>
      <c r="AJ373" s="486"/>
    </row>
    <row r="374" spans="1:36" s="1" customFormat="1" ht="42.75" hidden="1" customHeight="1" x14ac:dyDescent="0.2">
      <c r="A374" s="9"/>
      <c r="B374" s="1522"/>
      <c r="C374" s="1015"/>
      <c r="D374" s="829" t="s">
        <v>831</v>
      </c>
      <c r="E374" s="182" t="e">
        <f>+Y374/#REF!</f>
        <v>#REF!</v>
      </c>
      <c r="F374" s="183" t="s">
        <v>491</v>
      </c>
      <c r="G374" s="189">
        <v>0</v>
      </c>
      <c r="H374" s="189">
        <v>1</v>
      </c>
      <c r="I374" s="187">
        <v>1</v>
      </c>
      <c r="J374" s="1333"/>
      <c r="K374" s="1336"/>
      <c r="L374" s="187"/>
      <c r="M374" s="188"/>
      <c r="N374" s="188"/>
      <c r="O374" s="1339"/>
      <c r="P374" s="1339"/>
      <c r="Q374" s="1339"/>
      <c r="R374" s="1342"/>
      <c r="S374" s="1339"/>
      <c r="T374" s="1339"/>
      <c r="U374" s="1339">
        <v>20000000</v>
      </c>
      <c r="V374" s="1339">
        <v>20000000</v>
      </c>
      <c r="W374" s="1339">
        <v>0</v>
      </c>
      <c r="X374" s="968"/>
      <c r="Y374" s="1339" t="e">
        <f>+U374+V374+W374+#REF!</f>
        <v>#REF!</v>
      </c>
      <c r="Z374" s="1426"/>
      <c r="AA374" s="621"/>
      <c r="AB374" s="486"/>
      <c r="AC374" s="486"/>
      <c r="AD374" s="486"/>
      <c r="AE374" s="486"/>
      <c r="AF374" s="486"/>
      <c r="AG374" s="486"/>
      <c r="AH374" s="486"/>
      <c r="AI374" s="486"/>
      <c r="AJ374" s="486"/>
    </row>
    <row r="375" spans="1:36" s="1" customFormat="1" ht="45" hidden="1" x14ac:dyDescent="0.2">
      <c r="A375" s="7" t="s">
        <v>194</v>
      </c>
      <c r="B375" s="196" t="s">
        <v>33</v>
      </c>
      <c r="C375" s="196"/>
      <c r="D375" s="197" t="s">
        <v>183</v>
      </c>
      <c r="E375" s="198" t="e">
        <f>+Y375/#REF!</f>
        <v>#REF!</v>
      </c>
      <c r="F375" s="199"/>
      <c r="G375" s="200"/>
      <c r="H375" s="200"/>
      <c r="I375" s="201"/>
      <c r="J375" s="202"/>
      <c r="K375" s="201"/>
      <c r="L375" s="201"/>
      <c r="M375" s="202"/>
      <c r="N375" s="202"/>
      <c r="O375" s="560"/>
      <c r="P375" s="560"/>
      <c r="Q375" s="560"/>
      <c r="R375" s="560"/>
      <c r="S375" s="560"/>
      <c r="T375" s="560"/>
      <c r="U375" s="560">
        <v>85532451</v>
      </c>
      <c r="V375" s="560">
        <v>93659000</v>
      </c>
      <c r="W375" s="560">
        <v>123942000</v>
      </c>
      <c r="X375" s="560"/>
      <c r="Y375" s="560">
        <f>+Y376</f>
        <v>174733</v>
      </c>
      <c r="Z375" s="668"/>
      <c r="AA375" s="502"/>
      <c r="AB375" s="503"/>
      <c r="AC375" s="503"/>
      <c r="AD375" s="503"/>
      <c r="AE375" s="486"/>
      <c r="AF375" s="486"/>
      <c r="AG375" s="486"/>
      <c r="AH375" s="486"/>
      <c r="AI375" s="486"/>
      <c r="AJ375" s="486"/>
    </row>
    <row r="376" spans="1:36" s="1" customFormat="1" ht="15" hidden="1" customHeight="1" x14ac:dyDescent="0.2">
      <c r="A376" s="8" t="s">
        <v>195</v>
      </c>
      <c r="B376" s="1539" t="s">
        <v>37</v>
      </c>
      <c r="C376" s="1029"/>
      <c r="D376" s="203" t="s">
        <v>192</v>
      </c>
      <c r="E376" s="204" t="e">
        <f>+Y376/#REF!</f>
        <v>#REF!</v>
      </c>
      <c r="F376" s="205"/>
      <c r="G376" s="206"/>
      <c r="H376" s="206"/>
      <c r="I376" s="207"/>
      <c r="J376" s="208"/>
      <c r="K376" s="207"/>
      <c r="L376" s="207"/>
      <c r="M376" s="208"/>
      <c r="N376" s="208"/>
      <c r="O376" s="561">
        <f>SUBTOTAL(9,O378:O381)</f>
        <v>0</v>
      </c>
      <c r="P376" s="561">
        <f>SUBTOTAL(9,P378:P381)</f>
        <v>0</v>
      </c>
      <c r="Q376" s="561">
        <f>SUBTOTAL(9,Q378:Q381)</f>
        <v>0</v>
      </c>
      <c r="R376" s="561">
        <f>SUBTOTAL(9,R378:R381)</f>
        <v>0</v>
      </c>
      <c r="S376" s="561"/>
      <c r="T376" s="561">
        <f>SUBTOTAL(9,T378:T381)</f>
        <v>0</v>
      </c>
      <c r="U376" s="561">
        <v>85532451</v>
      </c>
      <c r="V376" s="561">
        <v>93659000</v>
      </c>
      <c r="W376" s="561">
        <v>123942000</v>
      </c>
      <c r="X376" s="561"/>
      <c r="Y376" s="561">
        <f>SUM(Y377:Y381)</f>
        <v>174733</v>
      </c>
      <c r="Z376" s="669"/>
      <c r="AA376" s="502"/>
      <c r="AB376" s="503"/>
      <c r="AC376" s="503"/>
      <c r="AD376" s="503"/>
      <c r="AE376" s="486"/>
      <c r="AF376" s="486"/>
      <c r="AG376" s="486"/>
      <c r="AH376" s="486"/>
      <c r="AI376" s="486"/>
      <c r="AJ376" s="486"/>
    </row>
    <row r="377" spans="1:36" s="1" customFormat="1" ht="85.5" hidden="1" customHeight="1" x14ac:dyDescent="0.2">
      <c r="A377" s="9"/>
      <c r="B377" s="1540"/>
      <c r="C377" s="1030"/>
      <c r="D377" s="209" t="s">
        <v>832</v>
      </c>
      <c r="E377" s="210" t="e">
        <f>+Y377/#REF!</f>
        <v>#REF!</v>
      </c>
      <c r="F377" s="211" t="s">
        <v>492</v>
      </c>
      <c r="G377" s="212">
        <v>0</v>
      </c>
      <c r="H377" s="212"/>
      <c r="I377" s="213">
        <v>1</v>
      </c>
      <c r="J377" s="517" t="s">
        <v>642</v>
      </c>
      <c r="K377" s="518" t="s">
        <v>610</v>
      </c>
      <c r="L377" s="517" t="s">
        <v>585</v>
      </c>
      <c r="M377" s="214"/>
      <c r="N377" s="214"/>
      <c r="O377" s="562"/>
      <c r="P377" s="562"/>
      <c r="Q377" s="562"/>
      <c r="R377" s="562"/>
      <c r="S377" s="562"/>
      <c r="T377" s="562"/>
      <c r="U377" s="742" t="s">
        <v>611</v>
      </c>
      <c r="V377" s="562">
        <v>1000000</v>
      </c>
      <c r="W377" s="562">
        <v>5000000</v>
      </c>
      <c r="X377" s="562"/>
      <c r="Y377" s="562">
        <f>SUM(O377:T377)</f>
        <v>0</v>
      </c>
      <c r="Z377" s="1427" t="s">
        <v>884</v>
      </c>
      <c r="AA377" s="621"/>
      <c r="AB377" s="486"/>
      <c r="AC377" s="486"/>
      <c r="AD377" s="486"/>
      <c r="AE377" s="486"/>
      <c r="AF377" s="486"/>
      <c r="AG377" s="486"/>
      <c r="AH377" s="486"/>
      <c r="AI377" s="486"/>
      <c r="AJ377" s="486"/>
    </row>
    <row r="378" spans="1:36" s="1" customFormat="1" ht="106.5" hidden="1" customHeight="1" x14ac:dyDescent="0.2">
      <c r="A378" s="9"/>
      <c r="B378" s="1540"/>
      <c r="C378" s="1030"/>
      <c r="D378" s="209" t="s">
        <v>965</v>
      </c>
      <c r="E378" s="210" t="e">
        <f>+Y378/#REF!</f>
        <v>#REF!</v>
      </c>
      <c r="F378" s="211" t="s">
        <v>972</v>
      </c>
      <c r="G378" s="212">
        <v>1</v>
      </c>
      <c r="H378" s="212">
        <v>0</v>
      </c>
      <c r="I378" s="215">
        <v>0</v>
      </c>
      <c r="J378" s="1508" t="s">
        <v>643</v>
      </c>
      <c r="K378" s="1506" t="s">
        <v>608</v>
      </c>
      <c r="L378" s="215"/>
      <c r="M378" s="216"/>
      <c r="N378" s="216"/>
      <c r="O378" s="562"/>
      <c r="P378" s="883">
        <v>102271</v>
      </c>
      <c r="Q378" s="562"/>
      <c r="R378" s="562"/>
      <c r="S378" s="562"/>
      <c r="T378" s="562"/>
      <c r="U378" s="562"/>
      <c r="V378" s="562">
        <v>33659000</v>
      </c>
      <c r="W378" s="562">
        <v>34942000</v>
      </c>
      <c r="X378" s="1110"/>
      <c r="Y378" s="1510">
        <f>SUM(O378:T379)</f>
        <v>131127</v>
      </c>
      <c r="Z378" s="1428"/>
      <c r="AA378" s="621"/>
      <c r="AB378" s="486"/>
      <c r="AC378" s="486"/>
      <c r="AD378" s="486"/>
      <c r="AE378" s="486"/>
      <c r="AF378" s="486"/>
      <c r="AG378" s="486"/>
      <c r="AH378" s="486"/>
      <c r="AI378" s="486"/>
      <c r="AJ378" s="486"/>
    </row>
    <row r="379" spans="1:36" s="1" customFormat="1" ht="28.5" hidden="1" customHeight="1" x14ac:dyDescent="0.2">
      <c r="A379" s="9"/>
      <c r="B379" s="1540"/>
      <c r="C379" s="1030"/>
      <c r="D379" s="209" t="s">
        <v>966</v>
      </c>
      <c r="E379" s="210" t="e">
        <f>+Y379/#REF!</f>
        <v>#REF!</v>
      </c>
      <c r="F379" s="211" t="s">
        <v>973</v>
      </c>
      <c r="G379" s="212">
        <v>1</v>
      </c>
      <c r="H379" s="212">
        <v>1</v>
      </c>
      <c r="I379" s="215">
        <v>1</v>
      </c>
      <c r="J379" s="1509"/>
      <c r="K379" s="1507"/>
      <c r="L379" s="215"/>
      <c r="M379" s="216"/>
      <c r="N379" s="216"/>
      <c r="O379" s="562"/>
      <c r="P379" s="883">
        <v>28856</v>
      </c>
      <c r="Q379" s="562"/>
      <c r="R379" s="562"/>
      <c r="S379" s="562"/>
      <c r="T379" s="562"/>
      <c r="U379" s="562"/>
      <c r="V379" s="562">
        <v>32000000</v>
      </c>
      <c r="W379" s="562">
        <v>34000000</v>
      </c>
      <c r="X379" s="1111"/>
      <c r="Y379" s="1511"/>
      <c r="Z379" s="1428"/>
      <c r="AA379" s="621"/>
      <c r="AB379" s="486"/>
      <c r="AC379" s="486"/>
      <c r="AD379" s="486"/>
      <c r="AE379" s="486"/>
      <c r="AF379" s="486"/>
      <c r="AG379" s="486"/>
      <c r="AH379" s="486"/>
      <c r="AI379" s="486"/>
      <c r="AJ379" s="486"/>
    </row>
    <row r="380" spans="1:36" s="1" customFormat="1" ht="42.75" hidden="1" customHeight="1" x14ac:dyDescent="0.2">
      <c r="A380" s="9"/>
      <c r="B380" s="1540"/>
      <c r="C380" s="1030"/>
      <c r="D380" s="209" t="s">
        <v>967</v>
      </c>
      <c r="E380" s="210" t="e">
        <f>+Y380/#REF!</f>
        <v>#REF!</v>
      </c>
      <c r="F380" s="211" t="s">
        <v>974</v>
      </c>
      <c r="G380" s="212">
        <v>1</v>
      </c>
      <c r="H380" s="212">
        <v>1</v>
      </c>
      <c r="I380" s="215">
        <v>1</v>
      </c>
      <c r="J380" s="941" t="s">
        <v>609</v>
      </c>
      <c r="K380" s="942"/>
      <c r="L380" s="215"/>
      <c r="M380" s="216"/>
      <c r="N380" s="216"/>
      <c r="O380" s="562"/>
      <c r="P380" s="883">
        <v>7800</v>
      </c>
      <c r="Q380" s="562"/>
      <c r="R380" s="562"/>
      <c r="S380" s="562"/>
      <c r="T380" s="883">
        <v>15406</v>
      </c>
      <c r="U380" s="562"/>
      <c r="V380" s="562">
        <v>10000000</v>
      </c>
      <c r="W380" s="562">
        <v>20000000</v>
      </c>
      <c r="X380" s="1110"/>
      <c r="Y380" s="1510">
        <f>SUM(O380:U381)</f>
        <v>43606</v>
      </c>
      <c r="Z380" s="1428"/>
      <c r="AA380" s="621"/>
      <c r="AB380" s="486"/>
      <c r="AC380" s="486"/>
      <c r="AD380" s="486"/>
      <c r="AE380" s="486"/>
      <c r="AF380" s="486"/>
      <c r="AG380" s="486"/>
      <c r="AH380" s="486"/>
      <c r="AI380" s="486"/>
      <c r="AJ380" s="486"/>
    </row>
    <row r="381" spans="1:36" s="1" customFormat="1" ht="42.75" hidden="1" customHeight="1" x14ac:dyDescent="0.2">
      <c r="A381" s="9"/>
      <c r="B381" s="1540"/>
      <c r="C381" s="1030"/>
      <c r="D381" s="209" t="s">
        <v>968</v>
      </c>
      <c r="E381" s="210" t="e">
        <f>+Y381/#REF!</f>
        <v>#REF!</v>
      </c>
      <c r="F381" s="211" t="s">
        <v>975</v>
      </c>
      <c r="G381" s="212">
        <v>1</v>
      </c>
      <c r="H381" s="212">
        <v>1</v>
      </c>
      <c r="I381" s="215">
        <v>1</v>
      </c>
      <c r="J381" s="943"/>
      <c r="K381" s="944"/>
      <c r="L381" s="215"/>
      <c r="M381" s="216"/>
      <c r="N381" s="216"/>
      <c r="O381" s="562"/>
      <c r="P381" s="883">
        <v>20400</v>
      </c>
      <c r="Q381" s="562"/>
      <c r="R381" s="562"/>
      <c r="S381" s="562"/>
      <c r="T381" s="562"/>
      <c r="U381" s="562"/>
      <c r="V381" s="562">
        <v>12000000</v>
      </c>
      <c r="W381" s="562">
        <v>15000000</v>
      </c>
      <c r="X381" s="1111"/>
      <c r="Y381" s="1511"/>
      <c r="Z381" s="1428"/>
      <c r="AA381" s="621"/>
      <c r="AB381" s="486"/>
      <c r="AC381" s="486"/>
      <c r="AD381" s="486"/>
      <c r="AE381" s="486"/>
      <c r="AF381" s="486"/>
      <c r="AG381" s="486"/>
      <c r="AH381" s="486"/>
      <c r="AI381" s="486"/>
      <c r="AJ381" s="486"/>
    </row>
    <row r="382" spans="1:36" s="1" customFormat="1" ht="42.75" hidden="1" customHeight="1" x14ac:dyDescent="0.2">
      <c r="A382" s="9"/>
      <c r="B382" s="1540"/>
      <c r="C382" s="1030"/>
      <c r="D382" s="209" t="s">
        <v>969</v>
      </c>
      <c r="E382" s="210" t="e">
        <f>+Y382/#REF!</f>
        <v>#REF!</v>
      </c>
      <c r="F382" s="211" t="s">
        <v>833</v>
      </c>
      <c r="G382" s="212">
        <v>0</v>
      </c>
      <c r="H382" s="212">
        <v>1</v>
      </c>
      <c r="I382" s="215">
        <v>1</v>
      </c>
      <c r="J382" s="943"/>
      <c r="K382" s="944"/>
      <c r="L382" s="215"/>
      <c r="M382" s="216"/>
      <c r="N382" s="216"/>
      <c r="O382" s="562"/>
      <c r="P382" s="562"/>
      <c r="Q382" s="562"/>
      <c r="R382" s="562"/>
      <c r="S382" s="562"/>
      <c r="T382" s="562"/>
      <c r="U382" s="562">
        <v>3000000</v>
      </c>
      <c r="V382" s="562">
        <v>5000000</v>
      </c>
      <c r="W382" s="562">
        <v>15000000</v>
      </c>
      <c r="X382" s="562"/>
      <c r="Y382" s="562">
        <v>0</v>
      </c>
      <c r="Z382" s="1428"/>
      <c r="AA382" s="502"/>
      <c r="AB382" s="503"/>
      <c r="AC382" s="503"/>
      <c r="AD382" s="503"/>
      <c r="AE382" s="486"/>
      <c r="AF382" s="486"/>
      <c r="AG382" s="486"/>
      <c r="AH382" s="486"/>
      <c r="AI382" s="486"/>
      <c r="AJ382" s="486"/>
    </row>
    <row r="383" spans="1:36" s="1" customFormat="1" ht="42.75" hidden="1" customHeight="1" x14ac:dyDescent="0.2">
      <c r="A383" s="9"/>
      <c r="B383" s="1540"/>
      <c r="C383" s="1030"/>
      <c r="D383" s="209" t="s">
        <v>970</v>
      </c>
      <c r="E383" s="210" t="e">
        <f>+Y383/#REF!</f>
        <v>#REF!</v>
      </c>
      <c r="F383" s="211" t="s">
        <v>976</v>
      </c>
      <c r="G383" s="212">
        <v>1</v>
      </c>
      <c r="H383" s="212">
        <v>1</v>
      </c>
      <c r="I383" s="215">
        <v>0</v>
      </c>
      <c r="J383" s="945"/>
      <c r="K383" s="946"/>
      <c r="L383" s="215"/>
      <c r="M383" s="216"/>
      <c r="N383" s="216"/>
      <c r="O383" s="562"/>
      <c r="P383" s="562"/>
      <c r="Q383" s="562"/>
      <c r="R383" s="562"/>
      <c r="S383" s="562"/>
      <c r="T383" s="562"/>
      <c r="U383" s="562">
        <v>0</v>
      </c>
      <c r="V383" s="562">
        <v>0</v>
      </c>
      <c r="W383" s="562">
        <v>0</v>
      </c>
      <c r="X383" s="562"/>
      <c r="Y383" s="562">
        <v>0</v>
      </c>
      <c r="Z383" s="1428"/>
      <c r="AA383" s="502"/>
      <c r="AB383" s="503"/>
      <c r="AC383" s="503"/>
      <c r="AD383" s="503"/>
      <c r="AE383" s="486"/>
      <c r="AF383" s="486"/>
      <c r="AG383" s="486"/>
      <c r="AH383" s="486"/>
      <c r="AI383" s="486"/>
      <c r="AJ383" s="486"/>
    </row>
    <row r="384" spans="1:36" s="1" customFormat="1" ht="28.5" hidden="1" customHeight="1" x14ac:dyDescent="0.2">
      <c r="A384" s="9"/>
      <c r="B384" s="1541"/>
      <c r="C384" s="1031"/>
      <c r="D384" s="209" t="s">
        <v>971</v>
      </c>
      <c r="E384" s="210" t="e">
        <f>+Y384/#REF!</f>
        <v>#REF!</v>
      </c>
      <c r="F384" s="211" t="s">
        <v>977</v>
      </c>
      <c r="G384" s="212">
        <v>1</v>
      </c>
      <c r="H384" s="212">
        <v>1</v>
      </c>
      <c r="I384" s="215">
        <v>1</v>
      </c>
      <c r="J384" s="216"/>
      <c r="K384" s="215"/>
      <c r="L384" s="215"/>
      <c r="M384" s="216"/>
      <c r="N384" s="216"/>
      <c r="O384" s="562"/>
      <c r="P384" s="562"/>
      <c r="Q384" s="562"/>
      <c r="R384" s="562"/>
      <c r="S384" s="562"/>
      <c r="T384" s="562"/>
      <c r="U384" s="562">
        <v>0</v>
      </c>
      <c r="V384" s="562">
        <v>0</v>
      </c>
      <c r="W384" s="562">
        <v>0</v>
      </c>
      <c r="X384" s="562"/>
      <c r="Y384" s="562">
        <v>0</v>
      </c>
      <c r="Z384" s="1429"/>
      <c r="AA384" s="502"/>
      <c r="AB384" s="503"/>
      <c r="AC384" s="503"/>
      <c r="AD384" s="503"/>
      <c r="AE384" s="486"/>
      <c r="AF384" s="486"/>
      <c r="AG384" s="486"/>
      <c r="AH384" s="486"/>
      <c r="AI384" s="486"/>
      <c r="AJ384" s="486"/>
    </row>
    <row r="385" spans="1:36" s="1" customFormat="1" ht="45" hidden="1" x14ac:dyDescent="0.2">
      <c r="A385" s="6" t="s">
        <v>197</v>
      </c>
      <c r="B385" s="217" t="s">
        <v>31</v>
      </c>
      <c r="C385" s="217"/>
      <c r="D385" s="218" t="s">
        <v>834</v>
      </c>
      <c r="E385" s="219" t="e">
        <f>+Y385/#REF!</f>
        <v>#REF!</v>
      </c>
      <c r="F385" s="220"/>
      <c r="G385" s="221"/>
      <c r="H385" s="221"/>
      <c r="I385" s="222"/>
      <c r="J385" s="223"/>
      <c r="K385" s="222"/>
      <c r="L385" s="222"/>
      <c r="M385" s="223"/>
      <c r="N385" s="223"/>
      <c r="O385" s="563"/>
      <c r="P385" s="563"/>
      <c r="Q385" s="563"/>
      <c r="R385" s="563"/>
      <c r="S385" s="563"/>
      <c r="T385" s="563"/>
      <c r="U385" s="563">
        <v>21000000</v>
      </c>
      <c r="V385" s="563">
        <v>7000000</v>
      </c>
      <c r="W385" s="563">
        <v>56000000</v>
      </c>
      <c r="X385" s="563"/>
      <c r="Y385" s="563">
        <f>+Y386</f>
        <v>241540</v>
      </c>
      <c r="Z385" s="670"/>
      <c r="AA385" s="502"/>
      <c r="AB385" s="503"/>
      <c r="AC385" s="503"/>
      <c r="AD385" s="503"/>
      <c r="AE385" s="486"/>
      <c r="AF385" s="486"/>
      <c r="AG385" s="486"/>
      <c r="AH385" s="486"/>
      <c r="AI385" s="486"/>
      <c r="AJ385" s="486"/>
    </row>
    <row r="386" spans="1:36" s="1" customFormat="1" ht="45" hidden="1" x14ac:dyDescent="0.25">
      <c r="A386" s="7" t="s">
        <v>198</v>
      </c>
      <c r="B386" s="224" t="s">
        <v>33</v>
      </c>
      <c r="C386" s="224"/>
      <c r="D386" s="225" t="s">
        <v>493</v>
      </c>
      <c r="E386" s="226" t="e">
        <f>+Y386/#REF!</f>
        <v>#REF!</v>
      </c>
      <c r="F386" s="227"/>
      <c r="G386" s="228"/>
      <c r="H386" s="228"/>
      <c r="I386" s="229"/>
      <c r="J386" s="230"/>
      <c r="K386" s="229"/>
      <c r="L386" s="229"/>
      <c r="M386" s="230"/>
      <c r="N386" s="230"/>
      <c r="O386" s="564"/>
      <c r="P386" s="564"/>
      <c r="Q386" s="564"/>
      <c r="R386" s="564"/>
      <c r="S386" s="564"/>
      <c r="T386" s="564"/>
      <c r="U386" s="564">
        <v>21000000</v>
      </c>
      <c r="V386" s="564">
        <v>7000000</v>
      </c>
      <c r="W386" s="564">
        <v>56000000</v>
      </c>
      <c r="X386" s="564"/>
      <c r="Y386" s="564">
        <f>+Y388+Y399</f>
        <v>241540</v>
      </c>
      <c r="Z386" s="671"/>
      <c r="AA386" s="502"/>
      <c r="AB386" s="503"/>
      <c r="AC386" s="503"/>
      <c r="AD386" s="503"/>
      <c r="AE386" s="486"/>
      <c r="AF386" s="486"/>
      <c r="AG386" s="486"/>
      <c r="AH386" s="486"/>
      <c r="AI386" s="486"/>
      <c r="AJ386" s="486"/>
    </row>
    <row r="387" spans="1:36" s="1" customFormat="1" ht="46.5" hidden="1" customHeight="1" x14ac:dyDescent="0.2">
      <c r="A387" s="9"/>
      <c r="B387" s="231" t="s">
        <v>374</v>
      </c>
      <c r="C387" s="231"/>
      <c r="D387" s="232" t="s">
        <v>193</v>
      </c>
      <c r="E387" s="233" t="e">
        <f>+Y387/#REF!</f>
        <v>#REF!</v>
      </c>
      <c r="F387" s="234" t="s">
        <v>494</v>
      </c>
      <c r="G387" s="235">
        <v>0</v>
      </c>
      <c r="H387" s="235"/>
      <c r="I387" s="236">
        <v>0.1</v>
      </c>
      <c r="J387" s="237"/>
      <c r="K387" s="236"/>
      <c r="L387" s="236"/>
      <c r="M387" s="237"/>
      <c r="N387" s="237"/>
      <c r="O387" s="565"/>
      <c r="P387" s="565"/>
      <c r="Q387" s="565"/>
      <c r="R387" s="565"/>
      <c r="S387" s="565"/>
      <c r="T387" s="565"/>
      <c r="U387" s="565">
        <f>SUM(U389:U398)+SUM(U400:U402)</f>
        <v>1000000</v>
      </c>
      <c r="V387" s="565">
        <f>SUM(V389:V398)+SUM(V400:V402)</f>
        <v>7000000</v>
      </c>
      <c r="W387" s="565">
        <f>SUM(W389:W398)+SUM(W400:W402)</f>
        <v>56000000</v>
      </c>
      <c r="X387" s="565"/>
      <c r="Y387" s="565" t="e">
        <f>+U387+V387+W387+#REF!</f>
        <v>#REF!</v>
      </c>
      <c r="Z387" s="607" t="s">
        <v>384</v>
      </c>
      <c r="AA387" s="502"/>
      <c r="AB387" s="503"/>
      <c r="AC387" s="503"/>
      <c r="AD387" s="503"/>
      <c r="AE387" s="486"/>
      <c r="AF387" s="486"/>
      <c r="AG387" s="486"/>
      <c r="AH387" s="486"/>
      <c r="AI387" s="486"/>
      <c r="AJ387" s="486"/>
    </row>
    <row r="388" spans="1:36" s="1" customFormat="1" ht="15" hidden="1" customHeight="1" x14ac:dyDescent="0.25">
      <c r="A388" s="8" t="s">
        <v>206</v>
      </c>
      <c r="B388" s="1523" t="s">
        <v>37</v>
      </c>
      <c r="C388" s="1016"/>
      <c r="D388" s="239" t="s">
        <v>904</v>
      </c>
      <c r="E388" s="240" t="e">
        <f>+Y388/#REF!</f>
        <v>#REF!</v>
      </c>
      <c r="F388" s="241"/>
      <c r="G388" s="242"/>
      <c r="H388" s="242"/>
      <c r="I388" s="243"/>
      <c r="J388" s="244"/>
      <c r="K388" s="243"/>
      <c r="L388" s="243"/>
      <c r="M388" s="244"/>
      <c r="N388" s="244"/>
      <c r="O388" s="566">
        <f>SUBTOTAL(9,O389)</f>
        <v>0</v>
      </c>
      <c r="P388" s="566">
        <f>SUBTOTAL(9,P389)</f>
        <v>0</v>
      </c>
      <c r="Q388" s="566">
        <f>SUBTOTAL(9,Q389)</f>
        <v>0</v>
      </c>
      <c r="R388" s="566">
        <f>SUBTOTAL(9,R389)</f>
        <v>0</v>
      </c>
      <c r="S388" s="566"/>
      <c r="T388" s="566">
        <f>SUBTOTAL(9,T389)</f>
        <v>0</v>
      </c>
      <c r="U388" s="566">
        <v>1000000</v>
      </c>
      <c r="V388" s="566">
        <v>1000000</v>
      </c>
      <c r="W388" s="566">
        <v>15000000</v>
      </c>
      <c r="X388" s="566"/>
      <c r="Y388" s="566">
        <f>SUM(Y389)</f>
        <v>88157</v>
      </c>
      <c r="Z388" s="672"/>
      <c r="AA388" s="502"/>
      <c r="AB388" s="503"/>
      <c r="AC388" s="503"/>
      <c r="AD388" s="503"/>
      <c r="AE388" s="486"/>
      <c r="AF388" s="486"/>
      <c r="AG388" s="486"/>
      <c r="AH388" s="486"/>
      <c r="AI388" s="486"/>
      <c r="AJ388" s="486"/>
    </row>
    <row r="389" spans="1:36" s="1" customFormat="1" ht="33" hidden="1" customHeight="1" x14ac:dyDescent="0.2">
      <c r="A389" s="9"/>
      <c r="B389" s="1524"/>
      <c r="C389" s="1017"/>
      <c r="D389" s="232" t="s">
        <v>835</v>
      </c>
      <c r="E389" s="233" t="e">
        <f>+Y389/#REF!</f>
        <v>#REF!</v>
      </c>
      <c r="F389" s="234" t="s">
        <v>495</v>
      </c>
      <c r="G389" s="245">
        <v>1</v>
      </c>
      <c r="H389" s="937">
        <v>1</v>
      </c>
      <c r="I389" s="938">
        <v>1</v>
      </c>
      <c r="J389" s="1347" t="s">
        <v>621</v>
      </c>
      <c r="K389" s="1354"/>
      <c r="L389" s="238"/>
      <c r="M389" s="246"/>
      <c r="N389" s="246"/>
      <c r="O389" s="1318"/>
      <c r="P389" s="1318"/>
      <c r="Q389" s="1350">
        <v>88157</v>
      </c>
      <c r="R389" s="1318"/>
      <c r="S389" s="1364" t="s">
        <v>624</v>
      </c>
      <c r="T389" s="1318"/>
      <c r="U389" s="1318">
        <v>0</v>
      </c>
      <c r="V389" s="1318">
        <v>0</v>
      </c>
      <c r="W389" s="1318">
        <v>0</v>
      </c>
      <c r="X389" s="988"/>
      <c r="Y389" s="1318">
        <f>SUM(O389:T398)</f>
        <v>88157</v>
      </c>
      <c r="Z389" s="1430" t="s">
        <v>884</v>
      </c>
      <c r="AA389" s="621"/>
      <c r="AB389" s="486"/>
      <c r="AC389" s="486"/>
      <c r="AD389" s="486"/>
      <c r="AE389" s="486"/>
      <c r="AF389" s="486"/>
      <c r="AG389" s="486"/>
      <c r="AH389" s="486"/>
      <c r="AI389" s="486"/>
      <c r="AJ389" s="486"/>
    </row>
    <row r="390" spans="1:36" s="1" customFormat="1" ht="33" hidden="1" customHeight="1" x14ac:dyDescent="0.2">
      <c r="A390" s="9"/>
      <c r="B390" s="1524"/>
      <c r="C390" s="1017"/>
      <c r="D390" s="232" t="s">
        <v>836</v>
      </c>
      <c r="E390" s="233" t="e">
        <f>+Y390/#REF!</f>
        <v>#REF!</v>
      </c>
      <c r="F390" s="234" t="s">
        <v>362</v>
      </c>
      <c r="G390" s="245">
        <v>1</v>
      </c>
      <c r="H390" s="937">
        <v>1</v>
      </c>
      <c r="I390" s="938">
        <v>1</v>
      </c>
      <c r="J390" s="1348"/>
      <c r="K390" s="1355"/>
      <c r="L390" s="238"/>
      <c r="M390" s="246"/>
      <c r="N390" s="246"/>
      <c r="O390" s="1319"/>
      <c r="P390" s="1319"/>
      <c r="Q390" s="1351"/>
      <c r="R390" s="1319"/>
      <c r="S390" s="1365"/>
      <c r="T390" s="1319"/>
      <c r="U390" s="1319">
        <v>1000000</v>
      </c>
      <c r="V390" s="1319">
        <v>0</v>
      </c>
      <c r="W390" s="1319">
        <v>0</v>
      </c>
      <c r="X390" s="989"/>
      <c r="Y390" s="1319" t="e">
        <f>+U390+V390+W390+#REF!</f>
        <v>#REF!</v>
      </c>
      <c r="Z390" s="1431"/>
      <c r="AA390" s="621"/>
      <c r="AB390" s="486"/>
      <c r="AC390" s="486"/>
      <c r="AD390" s="486"/>
      <c r="AE390" s="486"/>
      <c r="AF390" s="486"/>
      <c r="AG390" s="486"/>
      <c r="AH390" s="486"/>
      <c r="AI390" s="486"/>
      <c r="AJ390" s="486"/>
    </row>
    <row r="391" spans="1:36" s="1" customFormat="1" ht="33" hidden="1" customHeight="1" x14ac:dyDescent="0.2">
      <c r="A391" s="9"/>
      <c r="B391" s="1524"/>
      <c r="C391" s="1017"/>
      <c r="D391" s="232" t="s">
        <v>837</v>
      </c>
      <c r="E391" s="233" t="e">
        <f>+Y391/#REF!</f>
        <v>#REF!</v>
      </c>
      <c r="F391" s="234" t="s">
        <v>496</v>
      </c>
      <c r="G391" s="245">
        <v>1</v>
      </c>
      <c r="H391" s="937">
        <v>0.5</v>
      </c>
      <c r="I391" s="938">
        <v>0.5</v>
      </c>
      <c r="J391" s="1348"/>
      <c r="K391" s="1355"/>
      <c r="L391" s="238"/>
      <c r="M391" s="246"/>
      <c r="N391" s="246"/>
      <c r="O391" s="1319"/>
      <c r="P391" s="1319"/>
      <c r="Q391" s="1351"/>
      <c r="R391" s="1319"/>
      <c r="S391" s="1365"/>
      <c r="T391" s="1319"/>
      <c r="U391" s="1319">
        <v>0</v>
      </c>
      <c r="V391" s="1319">
        <v>1000000</v>
      </c>
      <c r="W391" s="1319">
        <v>0</v>
      </c>
      <c r="X391" s="989"/>
      <c r="Y391" s="1319" t="e">
        <f>+U391+V391+W391+#REF!</f>
        <v>#REF!</v>
      </c>
      <c r="Z391" s="1431"/>
      <c r="AA391" s="621"/>
      <c r="AB391" s="486"/>
      <c r="AC391" s="486"/>
      <c r="AD391" s="486"/>
      <c r="AE391" s="486"/>
      <c r="AF391" s="486"/>
      <c r="AG391" s="486"/>
      <c r="AH391" s="486"/>
      <c r="AI391" s="486"/>
      <c r="AJ391" s="486"/>
    </row>
    <row r="392" spans="1:36" s="1" customFormat="1" ht="33" hidden="1" customHeight="1" x14ac:dyDescent="0.2">
      <c r="A392" s="9"/>
      <c r="B392" s="1524"/>
      <c r="C392" s="1017"/>
      <c r="D392" s="232" t="s">
        <v>838</v>
      </c>
      <c r="E392" s="233" t="e">
        <f>+Y392/#REF!</f>
        <v>#REF!</v>
      </c>
      <c r="F392" s="234" t="s">
        <v>363</v>
      </c>
      <c r="G392" s="245">
        <v>1</v>
      </c>
      <c r="H392" s="937">
        <v>1</v>
      </c>
      <c r="I392" s="938">
        <v>0.7</v>
      </c>
      <c r="J392" s="1348"/>
      <c r="K392" s="1355"/>
      <c r="L392" s="238"/>
      <c r="M392" s="246"/>
      <c r="N392" s="246"/>
      <c r="O392" s="1319"/>
      <c r="P392" s="1319"/>
      <c r="Q392" s="1351"/>
      <c r="R392" s="1319"/>
      <c r="S392" s="1365"/>
      <c r="T392" s="1319"/>
      <c r="U392" s="1319">
        <v>0</v>
      </c>
      <c r="V392" s="1319">
        <v>0</v>
      </c>
      <c r="W392" s="1319">
        <v>3000000</v>
      </c>
      <c r="X392" s="989"/>
      <c r="Y392" s="1319" t="e">
        <f>+U392+V392+W392+#REF!</f>
        <v>#REF!</v>
      </c>
      <c r="Z392" s="1431"/>
      <c r="AA392" s="621"/>
      <c r="AB392" s="486"/>
      <c r="AC392" s="486"/>
      <c r="AD392" s="486"/>
      <c r="AE392" s="486"/>
      <c r="AF392" s="486"/>
      <c r="AG392" s="486"/>
      <c r="AH392" s="486"/>
      <c r="AI392" s="486"/>
      <c r="AJ392" s="486"/>
    </row>
    <row r="393" spans="1:36" s="1" customFormat="1" ht="42.75" hidden="1" customHeight="1" x14ac:dyDescent="0.2">
      <c r="A393" s="9"/>
      <c r="B393" s="1524"/>
      <c r="C393" s="1017"/>
      <c r="D393" s="232" t="s">
        <v>839</v>
      </c>
      <c r="E393" s="233" t="e">
        <f>+Y393/#REF!</f>
        <v>#REF!</v>
      </c>
      <c r="F393" s="234" t="s">
        <v>364</v>
      </c>
      <c r="G393" s="245">
        <v>0</v>
      </c>
      <c r="H393" s="937">
        <v>1</v>
      </c>
      <c r="I393" s="938">
        <v>1</v>
      </c>
      <c r="J393" s="1348"/>
      <c r="K393" s="1355"/>
      <c r="L393" s="238"/>
      <c r="M393" s="246"/>
      <c r="N393" s="246"/>
      <c r="O393" s="1319"/>
      <c r="P393" s="1319"/>
      <c r="Q393" s="1351"/>
      <c r="R393" s="1319"/>
      <c r="S393" s="1365"/>
      <c r="T393" s="1319"/>
      <c r="U393" s="1319">
        <v>0</v>
      </c>
      <c r="V393" s="1319">
        <v>0</v>
      </c>
      <c r="W393" s="1319">
        <v>4000000</v>
      </c>
      <c r="X393" s="989"/>
      <c r="Y393" s="1319" t="e">
        <f>+U393+V393+W393+#REF!</f>
        <v>#REF!</v>
      </c>
      <c r="Z393" s="1431"/>
      <c r="AA393" s="621"/>
      <c r="AB393" s="486"/>
      <c r="AC393" s="486"/>
      <c r="AD393" s="486"/>
      <c r="AE393" s="486"/>
      <c r="AF393" s="486"/>
      <c r="AG393" s="486"/>
      <c r="AH393" s="486"/>
      <c r="AI393" s="486"/>
      <c r="AJ393" s="486"/>
    </row>
    <row r="394" spans="1:36" s="1" customFormat="1" ht="33" hidden="1" customHeight="1" x14ac:dyDescent="0.2">
      <c r="A394" s="9"/>
      <c r="B394" s="1524"/>
      <c r="C394" s="1017"/>
      <c r="D394" s="232" t="s">
        <v>840</v>
      </c>
      <c r="E394" s="233" t="e">
        <f>+Y394/#REF!</f>
        <v>#REF!</v>
      </c>
      <c r="F394" s="234" t="s">
        <v>365</v>
      </c>
      <c r="G394" s="245">
        <v>0</v>
      </c>
      <c r="H394" s="937">
        <v>1</v>
      </c>
      <c r="I394" s="938">
        <v>1</v>
      </c>
      <c r="J394" s="1348"/>
      <c r="K394" s="1355"/>
      <c r="L394" s="238"/>
      <c r="M394" s="246"/>
      <c r="N394" s="246"/>
      <c r="O394" s="1319"/>
      <c r="P394" s="1319"/>
      <c r="Q394" s="1351"/>
      <c r="R394" s="1319"/>
      <c r="S394" s="1365"/>
      <c r="T394" s="1319"/>
      <c r="U394" s="1319">
        <v>0</v>
      </c>
      <c r="V394" s="1319">
        <v>0</v>
      </c>
      <c r="W394" s="1319">
        <v>0</v>
      </c>
      <c r="X394" s="989"/>
      <c r="Y394" s="1319" t="e">
        <f>+U394+V394+W394+#REF!</f>
        <v>#REF!</v>
      </c>
      <c r="Z394" s="1431"/>
      <c r="AA394" s="621"/>
      <c r="AB394" s="486"/>
      <c r="AC394" s="486"/>
      <c r="AD394" s="486"/>
      <c r="AE394" s="486"/>
      <c r="AF394" s="486"/>
      <c r="AG394" s="486"/>
      <c r="AH394" s="486"/>
      <c r="AI394" s="486"/>
      <c r="AJ394" s="486"/>
    </row>
    <row r="395" spans="1:36" s="1" customFormat="1" ht="42.75" hidden="1" customHeight="1" x14ac:dyDescent="0.2">
      <c r="A395" s="9"/>
      <c r="B395" s="1524"/>
      <c r="C395" s="1017"/>
      <c r="D395" s="232" t="s">
        <v>841</v>
      </c>
      <c r="E395" s="233" t="e">
        <f>+Y395/#REF!</f>
        <v>#REF!</v>
      </c>
      <c r="F395" s="234" t="s">
        <v>366</v>
      </c>
      <c r="G395" s="245">
        <v>0</v>
      </c>
      <c r="H395" s="937">
        <v>0</v>
      </c>
      <c r="I395" s="938">
        <v>0</v>
      </c>
      <c r="J395" s="1348"/>
      <c r="K395" s="1355"/>
      <c r="L395" s="238"/>
      <c r="M395" s="246"/>
      <c r="N395" s="246"/>
      <c r="O395" s="1319"/>
      <c r="P395" s="1319"/>
      <c r="Q395" s="1351"/>
      <c r="R395" s="1319"/>
      <c r="S395" s="1365"/>
      <c r="T395" s="1319"/>
      <c r="U395" s="1319">
        <v>0</v>
      </c>
      <c r="V395" s="1319">
        <v>0</v>
      </c>
      <c r="W395" s="1319">
        <v>1000000</v>
      </c>
      <c r="X395" s="989"/>
      <c r="Y395" s="1319" t="e">
        <f>+U395+V395+W395+#REF!</f>
        <v>#REF!</v>
      </c>
      <c r="Z395" s="1431"/>
      <c r="AA395" s="621"/>
      <c r="AB395" s="486"/>
      <c r="AC395" s="486"/>
      <c r="AD395" s="486"/>
      <c r="AE395" s="486"/>
      <c r="AF395" s="486"/>
      <c r="AG395" s="486"/>
      <c r="AH395" s="486"/>
      <c r="AI395" s="486"/>
      <c r="AJ395" s="486"/>
    </row>
    <row r="396" spans="1:36" s="1" customFormat="1" ht="33" hidden="1" customHeight="1" x14ac:dyDescent="0.2">
      <c r="A396" s="9"/>
      <c r="B396" s="1524"/>
      <c r="C396" s="1017"/>
      <c r="D396" s="232" t="s">
        <v>842</v>
      </c>
      <c r="E396" s="233" t="e">
        <f>+Y396/#REF!</f>
        <v>#REF!</v>
      </c>
      <c r="F396" s="234" t="s">
        <v>367</v>
      </c>
      <c r="G396" s="245">
        <v>1</v>
      </c>
      <c r="H396" s="937">
        <v>0.5</v>
      </c>
      <c r="I396" s="938">
        <v>0.5</v>
      </c>
      <c r="J396" s="1348"/>
      <c r="K396" s="1355"/>
      <c r="L396" s="238"/>
      <c r="M396" s="246"/>
      <c r="N396" s="246"/>
      <c r="O396" s="1319"/>
      <c r="P396" s="1319"/>
      <c r="Q396" s="1351"/>
      <c r="R396" s="1319"/>
      <c r="S396" s="1365"/>
      <c r="T396" s="1319"/>
      <c r="U396" s="1319">
        <v>0</v>
      </c>
      <c r="V396" s="1319">
        <v>0</v>
      </c>
      <c r="W396" s="1319">
        <v>2000000</v>
      </c>
      <c r="X396" s="989"/>
      <c r="Y396" s="1319" t="e">
        <f>+U396+V396+W396+#REF!</f>
        <v>#REF!</v>
      </c>
      <c r="Z396" s="1431"/>
      <c r="AA396" s="621"/>
      <c r="AB396" s="486"/>
      <c r="AC396" s="486"/>
      <c r="AD396" s="486"/>
      <c r="AE396" s="486"/>
      <c r="AF396" s="486"/>
      <c r="AG396" s="486"/>
      <c r="AH396" s="486"/>
      <c r="AI396" s="486"/>
      <c r="AJ396" s="486"/>
    </row>
    <row r="397" spans="1:36" s="1" customFormat="1" ht="33" hidden="1" customHeight="1" x14ac:dyDescent="0.2">
      <c r="A397" s="9"/>
      <c r="B397" s="1524"/>
      <c r="C397" s="1017"/>
      <c r="D397" s="232" t="s">
        <v>843</v>
      </c>
      <c r="E397" s="233"/>
      <c r="F397" s="234" t="s">
        <v>367</v>
      </c>
      <c r="G397" s="245">
        <v>1</v>
      </c>
      <c r="H397" s="937">
        <v>0</v>
      </c>
      <c r="I397" s="938">
        <v>0</v>
      </c>
      <c r="J397" s="1348"/>
      <c r="K397" s="1355"/>
      <c r="L397" s="238"/>
      <c r="M397" s="246"/>
      <c r="N397" s="246"/>
      <c r="O397" s="1319"/>
      <c r="P397" s="1319"/>
      <c r="Q397" s="1351"/>
      <c r="R397" s="1319"/>
      <c r="S397" s="1365"/>
      <c r="T397" s="1319"/>
      <c r="U397" s="1319"/>
      <c r="V397" s="1319"/>
      <c r="W397" s="1319"/>
      <c r="X397" s="989"/>
      <c r="Y397" s="1319"/>
      <c r="Z397" s="1431"/>
      <c r="AA397" s="621"/>
      <c r="AB397" s="486"/>
      <c r="AC397" s="486"/>
      <c r="AD397" s="486"/>
      <c r="AE397" s="486"/>
      <c r="AF397" s="486"/>
      <c r="AG397" s="486"/>
      <c r="AH397" s="486"/>
      <c r="AI397" s="486"/>
      <c r="AJ397" s="486"/>
    </row>
    <row r="398" spans="1:36" s="1" customFormat="1" ht="33" hidden="1" customHeight="1" x14ac:dyDescent="0.2">
      <c r="A398" s="9"/>
      <c r="B398" s="1525"/>
      <c r="C398" s="1018"/>
      <c r="D398" s="232" t="s">
        <v>844</v>
      </c>
      <c r="E398" s="233" t="e">
        <f>+Y398/#REF!</f>
        <v>#REF!</v>
      </c>
      <c r="F398" s="234" t="s">
        <v>368</v>
      </c>
      <c r="G398" s="245">
        <v>0</v>
      </c>
      <c r="H398" s="937">
        <v>1</v>
      </c>
      <c r="I398" s="938">
        <v>1</v>
      </c>
      <c r="J398" s="1353"/>
      <c r="K398" s="1356"/>
      <c r="L398" s="238"/>
      <c r="M398" s="246"/>
      <c r="N398" s="246"/>
      <c r="O398" s="1357"/>
      <c r="P398" s="1357"/>
      <c r="Q398" s="1363"/>
      <c r="R398" s="1357"/>
      <c r="S398" s="1366"/>
      <c r="T398" s="1357"/>
      <c r="U398" s="1357">
        <v>0</v>
      </c>
      <c r="V398" s="1357">
        <v>0</v>
      </c>
      <c r="W398" s="1357">
        <v>5000000</v>
      </c>
      <c r="X398" s="991"/>
      <c r="Y398" s="1357" t="e">
        <f>+U398+V398+W398+#REF!</f>
        <v>#REF!</v>
      </c>
      <c r="Z398" s="1432"/>
      <c r="AA398" s="621"/>
      <c r="AB398" s="486"/>
      <c r="AC398" s="486"/>
      <c r="AD398" s="486"/>
      <c r="AE398" s="486"/>
      <c r="AF398" s="486"/>
      <c r="AG398" s="486"/>
      <c r="AH398" s="486"/>
      <c r="AI398" s="486"/>
      <c r="AJ398" s="486"/>
    </row>
    <row r="399" spans="1:36" s="1" customFormat="1" ht="15" hidden="1" customHeight="1" x14ac:dyDescent="0.2">
      <c r="A399" s="8" t="s">
        <v>211</v>
      </c>
      <c r="B399" s="1523" t="s">
        <v>37</v>
      </c>
      <c r="C399" s="1016"/>
      <c r="D399" s="247" t="s">
        <v>196</v>
      </c>
      <c r="E399" s="240" t="e">
        <f>+Y399/#REF!</f>
        <v>#REF!</v>
      </c>
      <c r="F399" s="241"/>
      <c r="G399" s="242"/>
      <c r="H399" s="242"/>
      <c r="I399" s="243"/>
      <c r="J399" s="244"/>
      <c r="K399" s="243"/>
      <c r="L399" s="243"/>
      <c r="M399" s="244"/>
      <c r="N399" s="244"/>
      <c r="O399" s="566">
        <f>SUBTOTAL(9,O400)</f>
        <v>0</v>
      </c>
      <c r="P399" s="566">
        <f>SUBTOTAL(9,P400)</f>
        <v>0</v>
      </c>
      <c r="Q399" s="566">
        <f>SUBTOTAL(9,Q400)</f>
        <v>0</v>
      </c>
      <c r="R399" s="566">
        <f>SUBTOTAL(9,R400)</f>
        <v>0</v>
      </c>
      <c r="S399" s="566"/>
      <c r="T399" s="566">
        <f>SUBTOTAL(9,T400)</f>
        <v>0</v>
      </c>
      <c r="U399" s="566">
        <v>20000000</v>
      </c>
      <c r="V399" s="566">
        <v>6000000</v>
      </c>
      <c r="W399" s="566">
        <v>41000000</v>
      </c>
      <c r="X399" s="566"/>
      <c r="Y399" s="566">
        <f>SUM(Y400)</f>
        <v>153383</v>
      </c>
      <c r="Z399" s="672"/>
      <c r="AA399" s="502"/>
      <c r="AB399" s="503"/>
      <c r="AC399" s="503"/>
      <c r="AD399" s="503"/>
      <c r="AE399" s="486"/>
      <c r="AF399" s="486"/>
      <c r="AG399" s="486"/>
      <c r="AH399" s="486"/>
      <c r="AI399" s="486"/>
      <c r="AJ399" s="486"/>
    </row>
    <row r="400" spans="1:36" s="1" customFormat="1" ht="42.75" hidden="1" customHeight="1" x14ac:dyDescent="0.2">
      <c r="A400" s="9"/>
      <c r="B400" s="1524"/>
      <c r="C400" s="1017"/>
      <c r="D400" s="232" t="s">
        <v>845</v>
      </c>
      <c r="E400" s="233" t="e">
        <f>+Y400/#REF!</f>
        <v>#REF!</v>
      </c>
      <c r="F400" s="234" t="s">
        <v>880</v>
      </c>
      <c r="G400" s="245">
        <v>1</v>
      </c>
      <c r="H400" s="245">
        <v>0</v>
      </c>
      <c r="I400" s="238">
        <v>0</v>
      </c>
      <c r="J400" s="1347" t="s">
        <v>622</v>
      </c>
      <c r="K400" s="1347" t="s">
        <v>623</v>
      </c>
      <c r="L400" s="238"/>
      <c r="M400" s="246"/>
      <c r="N400" s="246"/>
      <c r="O400" s="1318"/>
      <c r="P400" s="1318"/>
      <c r="Q400" s="1350">
        <v>153383</v>
      </c>
      <c r="R400" s="1318"/>
      <c r="S400" s="1318"/>
      <c r="T400" s="1318"/>
      <c r="U400" s="1318"/>
      <c r="V400" s="1318">
        <v>1000000</v>
      </c>
      <c r="W400" s="1318">
        <v>25000000</v>
      </c>
      <c r="X400" s="988"/>
      <c r="Y400" s="1318">
        <f>SUM(O400:T402)</f>
        <v>153383</v>
      </c>
      <c r="Z400" s="1430" t="s">
        <v>884</v>
      </c>
      <c r="AA400" s="621"/>
      <c r="AB400" s="486"/>
      <c r="AC400" s="486"/>
      <c r="AD400" s="486"/>
      <c r="AE400" s="486"/>
      <c r="AF400" s="486"/>
      <c r="AG400" s="486"/>
      <c r="AH400" s="486"/>
      <c r="AI400" s="486"/>
      <c r="AJ400" s="486"/>
    </row>
    <row r="401" spans="1:36" s="1" customFormat="1" ht="42.75" hidden="1" customHeight="1" x14ac:dyDescent="0.2">
      <c r="A401" s="9"/>
      <c r="B401" s="1524"/>
      <c r="C401" s="1017"/>
      <c r="D401" s="232" t="s">
        <v>846</v>
      </c>
      <c r="E401" s="233" t="e">
        <f>+Y401/#REF!</f>
        <v>#REF!</v>
      </c>
      <c r="F401" s="234" t="s">
        <v>369</v>
      </c>
      <c r="G401" s="245">
        <v>1</v>
      </c>
      <c r="H401" s="245">
        <v>1</v>
      </c>
      <c r="I401" s="238">
        <v>1</v>
      </c>
      <c r="J401" s="1348"/>
      <c r="K401" s="1348"/>
      <c r="L401" s="238"/>
      <c r="M401" s="246"/>
      <c r="N401" s="246"/>
      <c r="O401" s="1319"/>
      <c r="P401" s="1319"/>
      <c r="Q401" s="1351"/>
      <c r="R401" s="1319"/>
      <c r="S401" s="1319"/>
      <c r="T401" s="1319"/>
      <c r="U401" s="1319"/>
      <c r="V401" s="1319">
        <v>0</v>
      </c>
      <c r="W401" s="1319">
        <v>0</v>
      </c>
      <c r="X401" s="989"/>
      <c r="Y401" s="1319" t="e">
        <f>+U401+V401+W401+#REF!</f>
        <v>#REF!</v>
      </c>
      <c r="Z401" s="1431"/>
      <c r="AA401" s="621"/>
      <c r="AB401" s="486"/>
      <c r="AC401" s="486"/>
      <c r="AD401" s="486"/>
      <c r="AE401" s="486"/>
      <c r="AF401" s="486"/>
      <c r="AG401" s="486"/>
      <c r="AH401" s="486"/>
      <c r="AI401" s="486"/>
      <c r="AJ401" s="486"/>
    </row>
    <row r="402" spans="1:36" s="1" customFormat="1" ht="28.5" hidden="1" customHeight="1" x14ac:dyDescent="0.2">
      <c r="A402" s="9"/>
      <c r="B402" s="1526"/>
      <c r="C402" s="1017"/>
      <c r="D402" s="248" t="s">
        <v>847</v>
      </c>
      <c r="E402" s="249" t="e">
        <f>+Y402/#REF!</f>
        <v>#REF!</v>
      </c>
      <c r="F402" s="250" t="s">
        <v>370</v>
      </c>
      <c r="G402" s="251">
        <v>1</v>
      </c>
      <c r="H402" s="251">
        <v>1</v>
      </c>
      <c r="I402" s="252">
        <v>1</v>
      </c>
      <c r="J402" s="1349"/>
      <c r="K402" s="1349"/>
      <c r="L402" s="252"/>
      <c r="M402" s="253"/>
      <c r="N402" s="253"/>
      <c r="O402" s="1320"/>
      <c r="P402" s="1320"/>
      <c r="Q402" s="1352"/>
      <c r="R402" s="1320"/>
      <c r="S402" s="1320"/>
      <c r="T402" s="1320"/>
      <c r="U402" s="1320"/>
      <c r="V402" s="1320">
        <v>5000000</v>
      </c>
      <c r="W402" s="1320">
        <v>16000000</v>
      </c>
      <c r="X402" s="990"/>
      <c r="Y402" s="1320" t="e">
        <f>+U402+V402+W402+#REF!</f>
        <v>#REF!</v>
      </c>
      <c r="Z402" s="1438"/>
      <c r="AA402" s="621"/>
      <c r="AB402" s="486"/>
      <c r="AC402" s="486"/>
      <c r="AD402" s="486"/>
      <c r="AE402" s="486"/>
      <c r="AF402" s="486"/>
      <c r="AG402" s="486"/>
      <c r="AH402" s="486"/>
      <c r="AI402" s="486"/>
      <c r="AJ402" s="486"/>
    </row>
    <row r="403" spans="1:36" s="1" customFormat="1" ht="45" hidden="1" x14ac:dyDescent="0.2">
      <c r="A403" s="6" t="s">
        <v>212</v>
      </c>
      <c r="B403" s="254" t="s">
        <v>31</v>
      </c>
      <c r="C403" s="254"/>
      <c r="D403" s="255" t="s">
        <v>848</v>
      </c>
      <c r="E403" s="256" t="e">
        <f>+Y403/#REF!</f>
        <v>#REF!</v>
      </c>
      <c r="F403" s="257"/>
      <c r="G403" s="258"/>
      <c r="H403" s="258"/>
      <c r="I403" s="259"/>
      <c r="J403" s="260"/>
      <c r="K403" s="259"/>
      <c r="L403" s="259"/>
      <c r="M403" s="260"/>
      <c r="N403" s="260"/>
      <c r="O403" s="567"/>
      <c r="P403" s="567"/>
      <c r="Q403" s="567"/>
      <c r="R403" s="567"/>
      <c r="S403" s="567"/>
      <c r="T403" s="567"/>
      <c r="U403" s="567">
        <v>36000000</v>
      </c>
      <c r="V403" s="567">
        <v>35000000</v>
      </c>
      <c r="W403" s="567">
        <v>63168756</v>
      </c>
      <c r="X403" s="567"/>
      <c r="Y403" s="567">
        <f>+Y404</f>
        <v>178788</v>
      </c>
      <c r="Z403" s="673"/>
      <c r="AA403" s="502"/>
      <c r="AB403" s="503"/>
      <c r="AC403" s="503"/>
      <c r="AD403" s="503"/>
      <c r="AE403" s="486"/>
      <c r="AF403" s="486"/>
      <c r="AG403" s="486"/>
      <c r="AH403" s="486"/>
      <c r="AI403" s="486"/>
      <c r="AJ403" s="486"/>
    </row>
    <row r="404" spans="1:36" s="1" customFormat="1" ht="45" hidden="1" x14ac:dyDescent="0.25">
      <c r="A404" s="7" t="s">
        <v>213</v>
      </c>
      <c r="B404" s="261" t="s">
        <v>33</v>
      </c>
      <c r="C404" s="261"/>
      <c r="D404" s="262" t="s">
        <v>849</v>
      </c>
      <c r="E404" s="263" t="e">
        <f>+Y404/#REF!</f>
        <v>#REF!</v>
      </c>
      <c r="F404" s="264"/>
      <c r="G404" s="265"/>
      <c r="H404" s="265"/>
      <c r="I404" s="266"/>
      <c r="J404" s="267"/>
      <c r="K404" s="266"/>
      <c r="L404" s="266"/>
      <c r="M404" s="267"/>
      <c r="N404" s="267"/>
      <c r="O404" s="568"/>
      <c r="P404" s="568"/>
      <c r="Q404" s="568"/>
      <c r="R404" s="568"/>
      <c r="S404" s="568"/>
      <c r="T404" s="568"/>
      <c r="U404" s="568">
        <v>36000000</v>
      </c>
      <c r="V404" s="568">
        <v>35000000</v>
      </c>
      <c r="W404" s="568">
        <v>63168756</v>
      </c>
      <c r="X404" s="568"/>
      <c r="Y404" s="568">
        <f>+Y407</f>
        <v>178788</v>
      </c>
      <c r="Z404" s="674"/>
      <c r="AA404" s="502"/>
      <c r="AB404" s="503"/>
      <c r="AC404" s="503"/>
      <c r="AD404" s="503"/>
      <c r="AE404" s="486"/>
      <c r="AF404" s="486"/>
      <c r="AG404" s="486"/>
      <c r="AH404" s="486"/>
      <c r="AI404" s="486"/>
      <c r="AJ404" s="486"/>
    </row>
    <row r="405" spans="1:36" s="1" customFormat="1" ht="57" hidden="1" x14ac:dyDescent="0.2">
      <c r="A405" s="9"/>
      <c r="B405" s="268" t="s">
        <v>375</v>
      </c>
      <c r="C405" s="268"/>
      <c r="D405" s="269" t="s">
        <v>199</v>
      </c>
      <c r="E405" s="270" t="e">
        <f>+Y405/#REF!</f>
        <v>#REF!</v>
      </c>
      <c r="F405" s="271" t="s">
        <v>497</v>
      </c>
      <c r="G405" s="272">
        <v>0</v>
      </c>
      <c r="H405" s="272"/>
      <c r="I405" s="273">
        <v>0.1</v>
      </c>
      <c r="J405" s="274"/>
      <c r="K405" s="273"/>
      <c r="L405" s="273"/>
      <c r="M405" s="274"/>
      <c r="N405" s="274"/>
      <c r="O405" s="569"/>
      <c r="P405" s="569"/>
      <c r="Q405" s="569"/>
      <c r="R405" s="569"/>
      <c r="S405" s="569"/>
      <c r="T405" s="569"/>
      <c r="U405" s="569">
        <f>+U408+U409</f>
        <v>0</v>
      </c>
      <c r="V405" s="569">
        <f>+V408+V409</f>
        <v>20000000</v>
      </c>
      <c r="W405" s="569">
        <f>+W408+W409</f>
        <v>33168756</v>
      </c>
      <c r="X405" s="569"/>
      <c r="Y405" s="569" t="e">
        <f>+U405+V405+W405+#REF!</f>
        <v>#REF!</v>
      </c>
      <c r="Z405" s="1434" t="s">
        <v>384</v>
      </c>
      <c r="AA405" s="502"/>
      <c r="AB405" s="503"/>
      <c r="AC405" s="503"/>
      <c r="AD405" s="503"/>
      <c r="AE405" s="486"/>
      <c r="AF405" s="486"/>
      <c r="AG405" s="486"/>
      <c r="AH405" s="486"/>
      <c r="AI405" s="486"/>
      <c r="AJ405" s="486"/>
    </row>
    <row r="406" spans="1:36" s="1" customFormat="1" ht="57" hidden="1" x14ac:dyDescent="0.2">
      <c r="A406" s="9"/>
      <c r="B406" s="268" t="s">
        <v>376</v>
      </c>
      <c r="C406" s="268"/>
      <c r="D406" s="269" t="s">
        <v>200</v>
      </c>
      <c r="E406" s="270" t="e">
        <f>+Y406/#REF!</f>
        <v>#REF!</v>
      </c>
      <c r="F406" s="271" t="s">
        <v>498</v>
      </c>
      <c r="G406" s="272">
        <v>0</v>
      </c>
      <c r="H406" s="272"/>
      <c r="I406" s="273">
        <v>0.3</v>
      </c>
      <c r="J406" s="274"/>
      <c r="K406" s="273"/>
      <c r="L406" s="273"/>
      <c r="M406" s="274"/>
      <c r="N406" s="274"/>
      <c r="O406" s="569"/>
      <c r="P406" s="569"/>
      <c r="Q406" s="569"/>
      <c r="R406" s="569"/>
      <c r="S406" s="569"/>
      <c r="T406" s="569"/>
      <c r="U406" s="569">
        <f>+U410</f>
        <v>0</v>
      </c>
      <c r="V406" s="569">
        <f>+V410</f>
        <v>15000000</v>
      </c>
      <c r="W406" s="569">
        <f>+W410</f>
        <v>30000000</v>
      </c>
      <c r="X406" s="569"/>
      <c r="Y406" s="569" t="e">
        <f>+U406+V406+W406+#REF!</f>
        <v>#REF!</v>
      </c>
      <c r="Z406" s="1434"/>
      <c r="AA406" s="502"/>
      <c r="AB406" s="503"/>
      <c r="AC406" s="503"/>
      <c r="AD406" s="503"/>
      <c r="AE406" s="486"/>
      <c r="AF406" s="486"/>
      <c r="AG406" s="486"/>
      <c r="AH406" s="486"/>
      <c r="AI406" s="486"/>
      <c r="AJ406" s="486"/>
    </row>
    <row r="407" spans="1:36" s="1" customFormat="1" ht="15" hidden="1" customHeight="1" x14ac:dyDescent="0.2">
      <c r="A407" s="8" t="s">
        <v>201</v>
      </c>
      <c r="B407" s="1527" t="s">
        <v>37</v>
      </c>
      <c r="C407" s="1019"/>
      <c r="D407" s="276" t="s">
        <v>850</v>
      </c>
      <c r="E407" s="277" t="e">
        <f>+Y407/#REF!</f>
        <v>#REF!</v>
      </c>
      <c r="F407" s="278"/>
      <c r="G407" s="279"/>
      <c r="H407" s="279"/>
      <c r="I407" s="280"/>
      <c r="J407" s="281"/>
      <c r="K407" s="280"/>
      <c r="L407" s="280"/>
      <c r="M407" s="281"/>
      <c r="N407" s="281"/>
      <c r="O407" s="570">
        <f>SUBTOTAL(9,O408:O410)</f>
        <v>0</v>
      </c>
      <c r="P407" s="570">
        <f>SUBTOTAL(9,P408:P410)</f>
        <v>0</v>
      </c>
      <c r="Q407" s="570">
        <f>SUBTOTAL(9,Q408:Q410)</f>
        <v>0</v>
      </c>
      <c r="R407" s="570">
        <f>SUBTOTAL(9,R408:R410)</f>
        <v>0</v>
      </c>
      <c r="S407" s="570"/>
      <c r="T407" s="939">
        <f>SUBTOTAL(9,T408:T410)</f>
        <v>0</v>
      </c>
      <c r="U407" s="940"/>
      <c r="V407" s="570">
        <v>35000000</v>
      </c>
      <c r="W407" s="570">
        <v>63168756</v>
      </c>
      <c r="X407" s="570"/>
      <c r="Y407" s="570">
        <f>SUM(Y408:Y410)</f>
        <v>178788</v>
      </c>
      <c r="Z407" s="675"/>
      <c r="AA407" s="502"/>
      <c r="AB407" s="503"/>
      <c r="AC407" s="503"/>
      <c r="AD407" s="503"/>
      <c r="AE407" s="486"/>
      <c r="AF407" s="486"/>
      <c r="AG407" s="486"/>
      <c r="AH407" s="486"/>
      <c r="AI407" s="486"/>
      <c r="AJ407" s="486"/>
    </row>
    <row r="408" spans="1:36" s="1" customFormat="1" ht="85.5" hidden="1" customHeight="1" x14ac:dyDescent="0.2">
      <c r="A408" s="9"/>
      <c r="B408" s="1528"/>
      <c r="C408" s="1020"/>
      <c r="D408" s="269" t="s">
        <v>851</v>
      </c>
      <c r="E408" s="270" t="e">
        <f>+Y408/#REF!</f>
        <v>#REF!</v>
      </c>
      <c r="F408" s="271" t="s">
        <v>241</v>
      </c>
      <c r="G408" s="282">
        <v>1</v>
      </c>
      <c r="H408" s="282">
        <v>1</v>
      </c>
      <c r="I408" s="275">
        <v>1</v>
      </c>
      <c r="J408" s="629" t="s">
        <v>627</v>
      </c>
      <c r="K408" s="275"/>
      <c r="L408" s="275"/>
      <c r="M408" s="283"/>
      <c r="N408" s="283"/>
      <c r="O408" s="569"/>
      <c r="P408" s="569"/>
      <c r="Q408" s="885">
        <v>55906</v>
      </c>
      <c r="R408" s="569"/>
      <c r="S408" s="569"/>
      <c r="T408" s="569"/>
      <c r="U408" s="569"/>
      <c r="V408" s="569">
        <v>15000000</v>
      </c>
      <c r="W408" s="569">
        <v>20000000</v>
      </c>
      <c r="X408" s="569"/>
      <c r="Y408" s="569">
        <f>SUM(O408:T408)</f>
        <v>55906</v>
      </c>
      <c r="Z408" s="1435" t="s">
        <v>884</v>
      </c>
      <c r="AA408" s="621"/>
      <c r="AB408" s="486"/>
      <c r="AC408" s="486"/>
      <c r="AD408" s="486"/>
      <c r="AE408" s="486"/>
      <c r="AF408" s="486"/>
      <c r="AG408" s="486"/>
      <c r="AH408" s="486"/>
      <c r="AI408" s="486"/>
      <c r="AJ408" s="486"/>
    </row>
    <row r="409" spans="1:36" s="1" customFormat="1" ht="71.25" hidden="1" customHeight="1" x14ac:dyDescent="0.2">
      <c r="A409" s="9"/>
      <c r="B409" s="1528"/>
      <c r="C409" s="1020"/>
      <c r="D409" s="269" t="s">
        <v>852</v>
      </c>
      <c r="E409" s="270" t="e">
        <f>+Y409/#REF!</f>
        <v>#REF!</v>
      </c>
      <c r="F409" s="271" t="s">
        <v>241</v>
      </c>
      <c r="G409" s="282">
        <v>1</v>
      </c>
      <c r="H409" s="282">
        <v>1</v>
      </c>
      <c r="I409" s="275">
        <v>1</v>
      </c>
      <c r="J409" s="628" t="s">
        <v>625</v>
      </c>
      <c r="K409" s="275"/>
      <c r="L409" s="275"/>
      <c r="M409" s="283"/>
      <c r="N409" s="283"/>
      <c r="O409" s="569"/>
      <c r="P409" s="569"/>
      <c r="Q409" s="885">
        <v>39941</v>
      </c>
      <c r="R409" s="569"/>
      <c r="S409" s="569"/>
      <c r="T409" s="569"/>
      <c r="U409" s="569"/>
      <c r="V409" s="569">
        <v>5000000</v>
      </c>
      <c r="W409" s="569">
        <v>13168756</v>
      </c>
      <c r="X409" s="569"/>
      <c r="Y409" s="569">
        <f>SUM(O409:T409)</f>
        <v>39941</v>
      </c>
      <c r="Z409" s="1436"/>
      <c r="AA409" s="621"/>
      <c r="AB409" s="486"/>
      <c r="AC409" s="486"/>
      <c r="AD409" s="486"/>
      <c r="AE409" s="486"/>
      <c r="AF409" s="486"/>
      <c r="AG409" s="486"/>
      <c r="AH409" s="486"/>
      <c r="AI409" s="486"/>
      <c r="AJ409" s="486"/>
    </row>
    <row r="410" spans="1:36" s="1" customFormat="1" ht="76.5" hidden="1" customHeight="1" x14ac:dyDescent="0.2">
      <c r="A410" s="9"/>
      <c r="B410" s="1529"/>
      <c r="C410" s="1021"/>
      <c r="D410" s="269" t="s">
        <v>853</v>
      </c>
      <c r="E410" s="270" t="e">
        <f>+Y410/#REF!</f>
        <v>#REF!</v>
      </c>
      <c r="F410" s="271" t="s">
        <v>241</v>
      </c>
      <c r="G410" s="282">
        <v>1</v>
      </c>
      <c r="H410" s="282">
        <v>1</v>
      </c>
      <c r="I410" s="275">
        <v>1</v>
      </c>
      <c r="J410" s="628" t="s">
        <v>626</v>
      </c>
      <c r="K410" s="275"/>
      <c r="L410" s="275"/>
      <c r="M410" s="283"/>
      <c r="N410" s="283"/>
      <c r="O410" s="569"/>
      <c r="P410" s="569"/>
      <c r="Q410" s="885">
        <v>82941</v>
      </c>
      <c r="R410" s="569"/>
      <c r="S410" s="569"/>
      <c r="T410" s="569"/>
      <c r="U410" s="569"/>
      <c r="V410" s="569">
        <v>15000000</v>
      </c>
      <c r="W410" s="569">
        <v>30000000</v>
      </c>
      <c r="X410" s="569"/>
      <c r="Y410" s="569">
        <f>SUM(O410:T410)</f>
        <v>82941</v>
      </c>
      <c r="Z410" s="1437"/>
      <c r="AA410" s="621"/>
      <c r="AB410" s="486"/>
      <c r="AC410" s="486"/>
      <c r="AD410" s="486"/>
      <c r="AE410" s="486"/>
      <c r="AF410" s="486"/>
      <c r="AG410" s="486"/>
      <c r="AH410" s="486"/>
      <c r="AI410" s="486"/>
      <c r="AJ410" s="486"/>
    </row>
    <row r="411" spans="1:36" s="1" customFormat="1" ht="45" hidden="1" x14ac:dyDescent="0.25">
      <c r="A411" s="6" t="s">
        <v>197</v>
      </c>
      <c r="B411" s="284" t="s">
        <v>31</v>
      </c>
      <c r="C411" s="284"/>
      <c r="D411" s="285" t="s">
        <v>854</v>
      </c>
      <c r="E411" s="286" t="e">
        <f>+Y411/#REF!</f>
        <v>#REF!</v>
      </c>
      <c r="F411" s="287"/>
      <c r="G411" s="288"/>
      <c r="H411" s="288"/>
      <c r="I411" s="289"/>
      <c r="J411" s="290"/>
      <c r="K411" s="289"/>
      <c r="L411" s="289"/>
      <c r="M411" s="290"/>
      <c r="N411" s="290"/>
      <c r="O411" s="571"/>
      <c r="P411" s="571"/>
      <c r="Q411" s="571"/>
      <c r="R411" s="571"/>
      <c r="S411" s="571"/>
      <c r="T411" s="571"/>
      <c r="U411" s="571">
        <v>10000000</v>
      </c>
      <c r="V411" s="571">
        <v>41000000</v>
      </c>
      <c r="W411" s="571">
        <v>56000000</v>
      </c>
      <c r="X411" s="571"/>
      <c r="Y411" s="571">
        <f>+Y412</f>
        <v>200244</v>
      </c>
      <c r="Z411" s="676"/>
      <c r="AA411" s="502"/>
      <c r="AB411" s="503"/>
      <c r="AC411" s="503"/>
      <c r="AD411" s="503"/>
      <c r="AE411" s="486"/>
      <c r="AF411" s="486"/>
      <c r="AG411" s="486"/>
      <c r="AH411" s="486"/>
      <c r="AI411" s="486"/>
      <c r="AJ411" s="486"/>
    </row>
    <row r="412" spans="1:36" s="1" customFormat="1" ht="45" hidden="1" x14ac:dyDescent="0.2">
      <c r="A412" s="7" t="s">
        <v>198</v>
      </c>
      <c r="B412" s="291" t="s">
        <v>33</v>
      </c>
      <c r="C412" s="291"/>
      <c r="D412" s="292" t="s">
        <v>203</v>
      </c>
      <c r="E412" s="293" t="e">
        <f>+Y412/#REF!</f>
        <v>#REF!</v>
      </c>
      <c r="F412" s="294"/>
      <c r="G412" s="295"/>
      <c r="H412" s="295"/>
      <c r="I412" s="296"/>
      <c r="J412" s="297"/>
      <c r="K412" s="296"/>
      <c r="L412" s="296"/>
      <c r="M412" s="297"/>
      <c r="N412" s="297"/>
      <c r="O412" s="572"/>
      <c r="P412" s="572"/>
      <c r="Q412" s="572"/>
      <c r="R412" s="572"/>
      <c r="S412" s="572"/>
      <c r="T412" s="572"/>
      <c r="U412" s="572">
        <v>10000000</v>
      </c>
      <c r="V412" s="572">
        <v>41000000</v>
      </c>
      <c r="W412" s="572">
        <v>56000000</v>
      </c>
      <c r="X412" s="572"/>
      <c r="Y412" s="572">
        <f>+Y414</f>
        <v>200244</v>
      </c>
      <c r="Z412" s="677"/>
      <c r="AA412" s="502"/>
      <c r="AB412" s="503"/>
      <c r="AC412" s="503"/>
      <c r="AD412" s="503"/>
      <c r="AE412" s="486"/>
      <c r="AF412" s="486"/>
      <c r="AG412" s="486"/>
      <c r="AH412" s="486"/>
      <c r="AI412" s="486"/>
      <c r="AJ412" s="486"/>
    </row>
    <row r="413" spans="1:36" s="1" customFormat="1" ht="33" hidden="1" customHeight="1" x14ac:dyDescent="0.2">
      <c r="A413" s="9"/>
      <c r="B413" s="298" t="s">
        <v>377</v>
      </c>
      <c r="C413" s="298"/>
      <c r="D413" s="299" t="s">
        <v>204</v>
      </c>
      <c r="E413" s="300" t="e">
        <f>+Y413/#REF!</f>
        <v>#REF!</v>
      </c>
      <c r="F413" s="301" t="s">
        <v>499</v>
      </c>
      <c r="G413" s="302">
        <v>29995</v>
      </c>
      <c r="H413" s="302"/>
      <c r="I413" s="303">
        <v>1</v>
      </c>
      <c r="J413" s="304"/>
      <c r="K413" s="303"/>
      <c r="L413" s="303"/>
      <c r="M413" s="304"/>
      <c r="N413" s="304"/>
      <c r="O413" s="573"/>
      <c r="P413" s="573"/>
      <c r="Q413" s="573"/>
      <c r="R413" s="573"/>
      <c r="S413" s="573"/>
      <c r="T413" s="573"/>
      <c r="U413" s="574">
        <f>SUM(U415:U420)</f>
        <v>10000000</v>
      </c>
      <c r="V413" s="574">
        <f>SUM(V415:V420)</f>
        <v>41000000</v>
      </c>
      <c r="W413" s="574">
        <f>SUM(W415:W420)</f>
        <v>56000000</v>
      </c>
      <c r="X413" s="574"/>
      <c r="Y413" s="574" t="e">
        <f>+U413+V413+W413+#REF!</f>
        <v>#REF!</v>
      </c>
      <c r="Z413" s="605" t="s">
        <v>384</v>
      </c>
      <c r="AA413" s="502"/>
      <c r="AB413" s="503"/>
      <c r="AC413" s="503"/>
      <c r="AD413" s="503"/>
      <c r="AE413" s="486"/>
      <c r="AF413" s="486"/>
      <c r="AG413" s="486"/>
      <c r="AH413" s="486"/>
      <c r="AI413" s="486"/>
      <c r="AJ413" s="486"/>
    </row>
    <row r="414" spans="1:36" s="1" customFormat="1" ht="15" hidden="1" customHeight="1" x14ac:dyDescent="0.25">
      <c r="A414" s="8" t="s">
        <v>206</v>
      </c>
      <c r="B414" s="1530" t="s">
        <v>37</v>
      </c>
      <c r="C414" s="1022"/>
      <c r="D414" s="306" t="s">
        <v>205</v>
      </c>
      <c r="E414" s="307" t="e">
        <f>+Y414/#REF!</f>
        <v>#REF!</v>
      </c>
      <c r="F414" s="308"/>
      <c r="G414" s="309"/>
      <c r="H414" s="309"/>
      <c r="I414" s="310"/>
      <c r="J414" s="311"/>
      <c r="K414" s="310"/>
      <c r="L414" s="310"/>
      <c r="M414" s="311"/>
      <c r="N414" s="311"/>
      <c r="O414" s="575">
        <f>SUBTOTAL(9,O415)</f>
        <v>0</v>
      </c>
      <c r="P414" s="575">
        <f>SUBTOTAL(9,P415)</f>
        <v>0</v>
      </c>
      <c r="Q414" s="575">
        <f>SUBTOTAL(9,Q415)</f>
        <v>0</v>
      </c>
      <c r="R414" s="575">
        <f>SUBTOTAL(9,R415)</f>
        <v>0</v>
      </c>
      <c r="S414" s="575"/>
      <c r="T414" s="575">
        <f>SUBTOTAL(9,T415)</f>
        <v>0</v>
      </c>
      <c r="U414" s="575">
        <v>10000000</v>
      </c>
      <c r="V414" s="575">
        <v>41000000</v>
      </c>
      <c r="W414" s="575">
        <v>56000000</v>
      </c>
      <c r="X414" s="575"/>
      <c r="Y414" s="575">
        <f>SUM(Y415)</f>
        <v>200244</v>
      </c>
      <c r="Z414" s="678"/>
      <c r="AA414" s="502"/>
      <c r="AB414" s="503"/>
      <c r="AC414" s="503"/>
      <c r="AD414" s="503"/>
      <c r="AE414" s="486"/>
      <c r="AF414" s="486"/>
      <c r="AG414" s="486"/>
      <c r="AH414" s="486"/>
      <c r="AI414" s="486"/>
      <c r="AJ414" s="486"/>
    </row>
    <row r="415" spans="1:36" s="1" customFormat="1" ht="33" hidden="1" customHeight="1" x14ac:dyDescent="0.2">
      <c r="A415" s="9"/>
      <c r="B415" s="1531"/>
      <c r="C415" s="1023"/>
      <c r="D415" s="828" t="s">
        <v>978</v>
      </c>
      <c r="E415" s="300" t="e">
        <f>+Y415/#REF!</f>
        <v>#REF!</v>
      </c>
      <c r="F415" s="301" t="s">
        <v>991</v>
      </c>
      <c r="G415" s="312">
        <v>0</v>
      </c>
      <c r="H415" s="312">
        <v>1</v>
      </c>
      <c r="I415" s="305">
        <v>0</v>
      </c>
      <c r="J415" s="1323" t="s">
        <v>628</v>
      </c>
      <c r="K415" s="1325"/>
      <c r="L415" s="305"/>
      <c r="M415" s="313"/>
      <c r="N415" s="313"/>
      <c r="O415" s="1327"/>
      <c r="P415" s="1327"/>
      <c r="Q415" s="1329">
        <v>200244</v>
      </c>
      <c r="R415" s="1327"/>
      <c r="S415" s="1327"/>
      <c r="T415" s="1327"/>
      <c r="U415" s="574">
        <v>2000000</v>
      </c>
      <c r="V415" s="574">
        <v>10000000</v>
      </c>
      <c r="W415" s="574">
        <v>10000000</v>
      </c>
      <c r="X415" s="1112"/>
      <c r="Y415" s="1327">
        <f>SUM(O415:T421)</f>
        <v>200244</v>
      </c>
      <c r="Z415" s="1414" t="s">
        <v>884</v>
      </c>
      <c r="AA415" s="621"/>
      <c r="AB415" s="486"/>
      <c r="AC415" s="486"/>
      <c r="AD415" s="486"/>
      <c r="AE415" s="486"/>
      <c r="AF415" s="486"/>
      <c r="AG415" s="486"/>
      <c r="AH415" s="486"/>
      <c r="AI415" s="486"/>
      <c r="AJ415" s="486"/>
    </row>
    <row r="416" spans="1:36" s="1" customFormat="1" ht="33" hidden="1" customHeight="1" x14ac:dyDescent="0.2">
      <c r="A416" s="9"/>
      <c r="B416" s="1531"/>
      <c r="C416" s="1023"/>
      <c r="D416" s="828" t="s">
        <v>979</v>
      </c>
      <c r="E416" s="300"/>
      <c r="F416" s="301" t="s">
        <v>985</v>
      </c>
      <c r="G416" s="312">
        <v>0</v>
      </c>
      <c r="H416" s="312">
        <v>0</v>
      </c>
      <c r="I416" s="305">
        <v>0</v>
      </c>
      <c r="J416" s="1324"/>
      <c r="K416" s="1326"/>
      <c r="L416" s="305"/>
      <c r="M416" s="313"/>
      <c r="N416" s="313"/>
      <c r="O416" s="1328"/>
      <c r="P416" s="1328"/>
      <c r="Q416" s="1330"/>
      <c r="R416" s="1328"/>
      <c r="S416" s="1328"/>
      <c r="T416" s="1328"/>
      <c r="U416" s="574"/>
      <c r="V416" s="574"/>
      <c r="W416" s="574"/>
      <c r="X416" s="1113"/>
      <c r="Y416" s="1328"/>
      <c r="Z416" s="1415"/>
      <c r="AA416" s="621"/>
      <c r="AB416" s="486"/>
      <c r="AC416" s="486"/>
      <c r="AD416" s="486"/>
      <c r="AE416" s="486"/>
      <c r="AF416" s="486"/>
      <c r="AG416" s="486"/>
      <c r="AH416" s="486"/>
      <c r="AI416" s="486"/>
      <c r="AJ416" s="486"/>
    </row>
    <row r="417" spans="1:36" s="1" customFormat="1" ht="42.75" hidden="1" customHeight="1" x14ac:dyDescent="0.2">
      <c r="A417" s="9"/>
      <c r="B417" s="1531"/>
      <c r="C417" s="1023"/>
      <c r="D417" s="828" t="s">
        <v>980</v>
      </c>
      <c r="E417" s="300" t="e">
        <f>+Y417/#REF!</f>
        <v>#REF!</v>
      </c>
      <c r="F417" s="301" t="s">
        <v>986</v>
      </c>
      <c r="G417" s="312">
        <v>1</v>
      </c>
      <c r="H417" s="312">
        <v>5</v>
      </c>
      <c r="I417" s="305">
        <v>5</v>
      </c>
      <c r="J417" s="1324"/>
      <c r="K417" s="1326"/>
      <c r="L417" s="305"/>
      <c r="M417" s="313"/>
      <c r="N417" s="313"/>
      <c r="O417" s="1328"/>
      <c r="P417" s="1328"/>
      <c r="Q417" s="1330"/>
      <c r="R417" s="1328"/>
      <c r="S417" s="1328"/>
      <c r="T417" s="1328"/>
      <c r="U417" s="574">
        <v>1000000</v>
      </c>
      <c r="V417" s="574">
        <v>10000000</v>
      </c>
      <c r="W417" s="574">
        <v>15000000</v>
      </c>
      <c r="X417" s="1113"/>
      <c r="Y417" s="1328" t="e">
        <f>+U417+V417+W417+#REF!</f>
        <v>#REF!</v>
      </c>
      <c r="Z417" s="1415"/>
      <c r="AA417" s="621"/>
      <c r="AB417" s="486"/>
      <c r="AC417" s="486"/>
      <c r="AD417" s="486"/>
      <c r="AE417" s="486"/>
      <c r="AF417" s="486"/>
      <c r="AG417" s="486"/>
      <c r="AH417" s="486"/>
      <c r="AI417" s="486"/>
      <c r="AJ417" s="486"/>
    </row>
    <row r="418" spans="1:36" s="1" customFormat="1" ht="42.75" hidden="1" customHeight="1" x14ac:dyDescent="0.2">
      <c r="A418" s="9"/>
      <c r="B418" s="1531"/>
      <c r="C418" s="1023"/>
      <c r="D418" s="828" t="s">
        <v>981</v>
      </c>
      <c r="E418" s="300" t="e">
        <f>+Y418/#REF!</f>
        <v>#REF!</v>
      </c>
      <c r="F418" s="301" t="s">
        <v>987</v>
      </c>
      <c r="G418" s="312">
        <v>1</v>
      </c>
      <c r="H418" s="312">
        <v>1</v>
      </c>
      <c r="I418" s="305">
        <v>1</v>
      </c>
      <c r="J418" s="1324"/>
      <c r="K418" s="1326"/>
      <c r="L418" s="305"/>
      <c r="M418" s="313"/>
      <c r="N418" s="313"/>
      <c r="O418" s="1328"/>
      <c r="P418" s="1328"/>
      <c r="Q418" s="1330"/>
      <c r="R418" s="1328"/>
      <c r="S418" s="1328"/>
      <c r="T418" s="1328"/>
      <c r="U418" s="574">
        <v>2000000</v>
      </c>
      <c r="V418" s="574">
        <v>10000000</v>
      </c>
      <c r="W418" s="574">
        <v>10000000</v>
      </c>
      <c r="X418" s="1113"/>
      <c r="Y418" s="1328" t="e">
        <f>+U418+V418+W418+#REF!</f>
        <v>#REF!</v>
      </c>
      <c r="Z418" s="1415"/>
      <c r="AA418" s="621"/>
      <c r="AB418" s="486"/>
      <c r="AC418" s="486"/>
      <c r="AD418" s="486"/>
      <c r="AE418" s="486"/>
      <c r="AF418" s="486"/>
      <c r="AG418" s="486"/>
      <c r="AH418" s="486"/>
      <c r="AI418" s="486"/>
      <c r="AJ418" s="486"/>
    </row>
    <row r="419" spans="1:36" s="1" customFormat="1" ht="33" hidden="1" customHeight="1" x14ac:dyDescent="0.2">
      <c r="A419" s="9"/>
      <c r="B419" s="1531"/>
      <c r="C419" s="1023"/>
      <c r="D419" s="828" t="s">
        <v>982</v>
      </c>
      <c r="E419" s="300" t="e">
        <f>+Y419/#REF!</f>
        <v>#REF!</v>
      </c>
      <c r="F419" s="301" t="s">
        <v>988</v>
      </c>
      <c r="G419" s="312">
        <v>1</v>
      </c>
      <c r="H419" s="312">
        <v>0</v>
      </c>
      <c r="I419" s="314">
        <v>0</v>
      </c>
      <c r="J419" s="1324"/>
      <c r="K419" s="1326"/>
      <c r="L419" s="314"/>
      <c r="M419" s="315"/>
      <c r="N419" s="315"/>
      <c r="O419" s="1328"/>
      <c r="P419" s="1328"/>
      <c r="Q419" s="1330"/>
      <c r="R419" s="1328"/>
      <c r="S419" s="1328"/>
      <c r="T419" s="1328"/>
      <c r="U419" s="574">
        <v>4000000</v>
      </c>
      <c r="V419" s="574">
        <v>4000000</v>
      </c>
      <c r="W419" s="574">
        <v>14000000</v>
      </c>
      <c r="X419" s="1113"/>
      <c r="Y419" s="1328" t="e">
        <f>+U419+V419+W419+#REF!</f>
        <v>#REF!</v>
      </c>
      <c r="Z419" s="1415"/>
      <c r="AA419" s="621"/>
      <c r="AB419" s="486"/>
      <c r="AC419" s="486"/>
      <c r="AD419" s="486"/>
      <c r="AE419" s="486"/>
      <c r="AF419" s="486"/>
      <c r="AG419" s="486"/>
      <c r="AH419" s="486"/>
      <c r="AI419" s="486"/>
      <c r="AJ419" s="486"/>
    </row>
    <row r="420" spans="1:36" s="1" customFormat="1" ht="33" hidden="1" customHeight="1" x14ac:dyDescent="0.2">
      <c r="A420" s="9"/>
      <c r="B420" s="1531"/>
      <c r="C420" s="1023"/>
      <c r="D420" s="828" t="s">
        <v>983</v>
      </c>
      <c r="E420" s="300" t="e">
        <f>+Y420/#REF!</f>
        <v>#REF!</v>
      </c>
      <c r="F420" s="301" t="s">
        <v>989</v>
      </c>
      <c r="G420" s="312">
        <v>0</v>
      </c>
      <c r="H420" s="312">
        <v>0.25</v>
      </c>
      <c r="I420" s="305">
        <v>0.3</v>
      </c>
      <c r="J420" s="1324"/>
      <c r="K420" s="1326"/>
      <c r="L420" s="305"/>
      <c r="M420" s="313"/>
      <c r="N420" s="313"/>
      <c r="O420" s="1328"/>
      <c r="P420" s="1328"/>
      <c r="Q420" s="1330"/>
      <c r="R420" s="1328"/>
      <c r="S420" s="1328"/>
      <c r="T420" s="1328"/>
      <c r="U420" s="574">
        <v>1000000</v>
      </c>
      <c r="V420" s="574">
        <v>7000000</v>
      </c>
      <c r="W420" s="574">
        <v>7000000</v>
      </c>
      <c r="X420" s="1113"/>
      <c r="Y420" s="1328" t="e">
        <f>+U420+V420+W420+#REF!</f>
        <v>#REF!</v>
      </c>
      <c r="Z420" s="1416"/>
      <c r="AA420" s="621"/>
      <c r="AB420" s="486"/>
      <c r="AC420" s="486"/>
      <c r="AD420" s="486"/>
      <c r="AE420" s="486"/>
      <c r="AF420" s="486"/>
      <c r="AG420" s="486"/>
      <c r="AH420" s="486"/>
      <c r="AI420" s="486"/>
      <c r="AJ420" s="486"/>
    </row>
    <row r="421" spans="1:36" s="1" customFormat="1" ht="72" hidden="1" customHeight="1" x14ac:dyDescent="0.2">
      <c r="A421" s="482"/>
      <c r="B421" s="1531"/>
      <c r="C421" s="1023"/>
      <c r="D421" s="828" t="s">
        <v>984</v>
      </c>
      <c r="E421" s="483" t="e">
        <f>+Y421/#REF!</f>
        <v>#REF!</v>
      </c>
      <c r="F421" s="484" t="s">
        <v>990</v>
      </c>
      <c r="G421" s="743">
        <v>0.04</v>
      </c>
      <c r="H421" s="743">
        <v>0.2</v>
      </c>
      <c r="I421" s="485">
        <v>0.25</v>
      </c>
      <c r="J421" s="1324"/>
      <c r="K421" s="1326"/>
      <c r="L421" s="485"/>
      <c r="M421" s="485"/>
      <c r="N421" s="485"/>
      <c r="O421" s="1328"/>
      <c r="P421" s="1328"/>
      <c r="Q421" s="1330"/>
      <c r="R421" s="1328"/>
      <c r="S421" s="1328"/>
      <c r="T421" s="1328"/>
      <c r="U421" s="576">
        <v>0</v>
      </c>
      <c r="V421" s="576">
        <v>0</v>
      </c>
      <c r="W421" s="576">
        <v>0</v>
      </c>
      <c r="X421" s="987"/>
      <c r="Y421" s="1328" t="e">
        <f>+U421+V421+W421+#REF!</f>
        <v>#REF!</v>
      </c>
      <c r="Z421" s="926" t="s">
        <v>885</v>
      </c>
      <c r="AA421" s="621"/>
      <c r="AB421" s="486"/>
      <c r="AC421" s="486"/>
      <c r="AD421" s="486"/>
      <c r="AE421" s="486"/>
      <c r="AF421" s="486"/>
      <c r="AG421" s="486"/>
      <c r="AH421" s="486"/>
      <c r="AI421" s="486"/>
      <c r="AJ421" s="486"/>
    </row>
    <row r="422" spans="1:36" ht="15" x14ac:dyDescent="0.2">
      <c r="A422" s="494"/>
      <c r="B422" s="495"/>
      <c r="C422" s="495"/>
      <c r="D422" s="495"/>
      <c r="E422" s="496"/>
      <c r="F422" s="497"/>
      <c r="G422" s="497"/>
      <c r="H422" s="497"/>
      <c r="I422" s="498"/>
      <c r="J422" s="950"/>
      <c r="K422" s="498"/>
      <c r="L422" s="498"/>
      <c r="M422" s="498"/>
      <c r="N422" s="498"/>
      <c r="O422" s="498"/>
      <c r="P422" s="498"/>
      <c r="Q422" s="498"/>
      <c r="R422" s="498"/>
      <c r="S422" s="498"/>
      <c r="T422" s="498"/>
      <c r="U422" s="499"/>
      <c r="V422" s="500"/>
      <c r="W422" s="500"/>
      <c r="X422" s="500"/>
      <c r="Y422" s="501"/>
      <c r="Z422" s="952"/>
    </row>
    <row r="423" spans="1:36" ht="33" customHeight="1" x14ac:dyDescent="0.2">
      <c r="J423" s="951"/>
      <c r="Z423" s="953"/>
    </row>
  </sheetData>
  <autoFilter ref="A7:AJ421">
    <filterColumn colId="1">
      <filters blank="1">
        <filter val="DIMENSION"/>
        <filter val="META PRODUCTO 40"/>
        <filter val="META PRODUCTO 64"/>
        <filter val="PROGRAMA"/>
        <filter val="SECTOR"/>
        <filter val="SUBPROGRAMA"/>
      </filters>
    </filterColumn>
  </autoFilter>
  <mergeCells count="615">
    <mergeCell ref="T250:T253"/>
    <mergeCell ref="U240:U242"/>
    <mergeCell ref="V240:V242"/>
    <mergeCell ref="W240:W242"/>
    <mergeCell ref="S240:S242"/>
    <mergeCell ref="P250:P253"/>
    <mergeCell ref="S250:S253"/>
    <mergeCell ref="Q258:Q260"/>
    <mergeCell ref="T371:T374"/>
    <mergeCell ref="U343:U344"/>
    <mergeCell ref="U293:U294"/>
    <mergeCell ref="R316:R321"/>
    <mergeCell ref="R335:R342"/>
    <mergeCell ref="T335:T342"/>
    <mergeCell ref="U335:U342"/>
    <mergeCell ref="V335:V342"/>
    <mergeCell ref="R362:R364"/>
    <mergeCell ref="P258:P260"/>
    <mergeCell ref="J356:J358"/>
    <mergeCell ref="J343:J344"/>
    <mergeCell ref="K343:K344"/>
    <mergeCell ref="L343:L344"/>
    <mergeCell ref="M343:M344"/>
    <mergeCell ref="D307:H307"/>
    <mergeCell ref="D302:H302"/>
    <mergeCell ref="J309:J310"/>
    <mergeCell ref="Q309:Q310"/>
    <mergeCell ref="O309:O310"/>
    <mergeCell ref="P309:P310"/>
    <mergeCell ref="P293:P295"/>
    <mergeCell ref="Q293:Q295"/>
    <mergeCell ref="T316:T321"/>
    <mergeCell ref="V316:V320"/>
    <mergeCell ref="W316:W320"/>
    <mergeCell ref="W335:W342"/>
    <mergeCell ref="Y362:Y364"/>
    <mergeCell ref="T356:T358"/>
    <mergeCell ref="U356:U358"/>
    <mergeCell ref="U316:U320"/>
    <mergeCell ref="T362:T364"/>
    <mergeCell ref="Y356:Y358"/>
    <mergeCell ref="U362:U364"/>
    <mergeCell ref="Q335:Q342"/>
    <mergeCell ref="S316:S320"/>
    <mergeCell ref="S335:S342"/>
    <mergeCell ref="S293:S294"/>
    <mergeCell ref="R296:R297"/>
    <mergeCell ref="Y309:Y310"/>
    <mergeCell ref="R309:R310"/>
    <mergeCell ref="T309:T310"/>
    <mergeCell ref="K20:K22"/>
    <mergeCell ref="J24:J26"/>
    <mergeCell ref="O24:O26"/>
    <mergeCell ref="P24:P26"/>
    <mergeCell ref="O28:O30"/>
    <mergeCell ref="Q16:Q17"/>
    <mergeCell ref="T20:T22"/>
    <mergeCell ref="T24:T26"/>
    <mergeCell ref="K62:K63"/>
    <mergeCell ref="J16:J18"/>
    <mergeCell ref="S16:S17"/>
    <mergeCell ref="K16:K17"/>
    <mergeCell ref="O57:O60"/>
    <mergeCell ref="P57:P60"/>
    <mergeCell ref="P54:P55"/>
    <mergeCell ref="T62:T66"/>
    <mergeCell ref="R37:R45"/>
    <mergeCell ref="P37:P45"/>
    <mergeCell ref="O16:O17"/>
    <mergeCell ref="P16:P17"/>
    <mergeCell ref="T16:T17"/>
    <mergeCell ref="T28:T30"/>
    <mergeCell ref="S20:S22"/>
    <mergeCell ref="M39:M45"/>
    <mergeCell ref="B19:B22"/>
    <mergeCell ref="V16:V17"/>
    <mergeCell ref="W16:W17"/>
    <mergeCell ref="U230:U233"/>
    <mergeCell ref="V230:V233"/>
    <mergeCell ref="Y77:Y90"/>
    <mergeCell ref="V92:V99"/>
    <mergeCell ref="W92:W99"/>
    <mergeCell ref="Y92:Y99"/>
    <mergeCell ref="V102:V103"/>
    <mergeCell ref="V128:V144"/>
    <mergeCell ref="W128:W144"/>
    <mergeCell ref="V100:V101"/>
    <mergeCell ref="U207:U220"/>
    <mergeCell ref="Y113:Y125"/>
    <mergeCell ref="W163:W165"/>
    <mergeCell ref="V163:V165"/>
    <mergeCell ref="Y173:Y179"/>
    <mergeCell ref="W100:W101"/>
    <mergeCell ref="Y100:Y101"/>
    <mergeCell ref="U173:U179"/>
    <mergeCell ref="V173:V179"/>
    <mergeCell ref="Y126:Y127"/>
    <mergeCell ref="W173:W179"/>
    <mergeCell ref="B206:B215"/>
    <mergeCell ref="B84:B86"/>
    <mergeCell ref="B10:B18"/>
    <mergeCell ref="B361:B364"/>
    <mergeCell ref="B369:B374"/>
    <mergeCell ref="B388:B398"/>
    <mergeCell ref="B399:B402"/>
    <mergeCell ref="B407:B410"/>
    <mergeCell ref="B414:B421"/>
    <mergeCell ref="B112:B166"/>
    <mergeCell ref="B249:B253"/>
    <mergeCell ref="B287:B288"/>
    <mergeCell ref="B292:B297"/>
    <mergeCell ref="B314:B321"/>
    <mergeCell ref="B171:B179"/>
    <mergeCell ref="B180:B183"/>
    <mergeCell ref="B185:B187"/>
    <mergeCell ref="B190:B195"/>
    <mergeCell ref="B198:B203"/>
    <mergeCell ref="B221:B225"/>
    <mergeCell ref="B228:B233"/>
    <mergeCell ref="B238:B242"/>
    <mergeCell ref="B354:B360"/>
    <mergeCell ref="B376:B384"/>
    <mergeCell ref="J126:J127"/>
    <mergeCell ref="J62:J66"/>
    <mergeCell ref="K378:K379"/>
    <mergeCell ref="J378:J379"/>
    <mergeCell ref="Y378:Y379"/>
    <mergeCell ref="Y380:Y381"/>
    <mergeCell ref="T191:T195"/>
    <mergeCell ref="U191:U195"/>
    <mergeCell ref="V191:V195"/>
    <mergeCell ref="W191:W195"/>
    <mergeCell ref="Y191:Y195"/>
    <mergeCell ref="J207:J220"/>
    <mergeCell ref="O207:O220"/>
    <mergeCell ref="P207:P220"/>
    <mergeCell ref="Q207:Q220"/>
    <mergeCell ref="S207:S220"/>
    <mergeCell ref="O191:O195"/>
    <mergeCell ref="P191:P195"/>
    <mergeCell ref="Q191:Q195"/>
    <mergeCell ref="Q356:Q358"/>
    <mergeCell ref="S356:S358"/>
    <mergeCell ref="V362:V364"/>
    <mergeCell ref="W362:W364"/>
    <mergeCell ref="J362:J364"/>
    <mergeCell ref="J113:J125"/>
    <mergeCell ref="R73:R74"/>
    <mergeCell ref="S128:S144"/>
    <mergeCell ref="T181:T183"/>
    <mergeCell ref="T157:T162"/>
    <mergeCell ref="J46:J47"/>
    <mergeCell ref="Q46:Q47"/>
    <mergeCell ref="S46:S47"/>
    <mergeCell ref="U186:U187"/>
    <mergeCell ref="T73:T74"/>
    <mergeCell ref="U157:U162"/>
    <mergeCell ref="O62:O66"/>
    <mergeCell ref="R57:R60"/>
    <mergeCell ref="T145:T151"/>
    <mergeCell ref="R128:R144"/>
    <mergeCell ref="U73:U74"/>
    <mergeCell ref="R113:R125"/>
    <mergeCell ref="S113:S125"/>
    <mergeCell ref="U77:U90"/>
    <mergeCell ref="O113:O125"/>
    <mergeCell ref="Q181:Q183"/>
    <mergeCell ref="Q186:Q187"/>
    <mergeCell ref="R62:R66"/>
    <mergeCell ref="P113:P125"/>
    <mergeCell ref="J128:J144"/>
    <mergeCell ref="J199:J203"/>
    <mergeCell ref="O160:O161"/>
    <mergeCell ref="O181:O183"/>
    <mergeCell ref="P181:P183"/>
    <mergeCell ref="Q157:Q162"/>
    <mergeCell ref="R157:R162"/>
    <mergeCell ref="R181:R183"/>
    <mergeCell ref="Q173:Q179"/>
    <mergeCell ref="P152:P156"/>
    <mergeCell ref="P11:P12"/>
    <mergeCell ref="P13:P14"/>
    <mergeCell ref="M11:M12"/>
    <mergeCell ref="N11:N12"/>
    <mergeCell ref="L11:L12"/>
    <mergeCell ref="O13:O14"/>
    <mergeCell ref="K11:K12"/>
    <mergeCell ref="J13:J14"/>
    <mergeCell ref="K13:K14"/>
    <mergeCell ref="N39:N45"/>
    <mergeCell ref="O37:O45"/>
    <mergeCell ref="L46:L47"/>
    <mergeCell ref="O46:O47"/>
    <mergeCell ref="P46:P47"/>
    <mergeCell ref="B108:B110"/>
    <mergeCell ref="D108:D110"/>
    <mergeCell ref="B92:B99"/>
    <mergeCell ref="D92:D99"/>
    <mergeCell ref="D100:D101"/>
    <mergeCell ref="B36:B47"/>
    <mergeCell ref="B53:B55"/>
    <mergeCell ref="B56:B66"/>
    <mergeCell ref="B72:B75"/>
    <mergeCell ref="B100:B101"/>
    <mergeCell ref="B104:B105"/>
    <mergeCell ref="B80:B83"/>
    <mergeCell ref="P62:P66"/>
    <mergeCell ref="J70:T71"/>
    <mergeCell ref="D104:D105"/>
    <mergeCell ref="J73:J74"/>
    <mergeCell ref="K73:K74"/>
    <mergeCell ref="J57:J60"/>
    <mergeCell ref="S73:S74"/>
    <mergeCell ref="Z77:Z111"/>
    <mergeCell ref="Z173:Z179"/>
    <mergeCell ref="Z186:Z187"/>
    <mergeCell ref="Q73:Q74"/>
    <mergeCell ref="Z207:Z220"/>
    <mergeCell ref="Y73:Y74"/>
    <mergeCell ref="Z239:Z245"/>
    <mergeCell ref="Y296:Y297"/>
    <mergeCell ref="Z181:Z183"/>
    <mergeCell ref="Z199:Z203"/>
    <mergeCell ref="Z191:Z195"/>
    <mergeCell ref="Z229:Z233"/>
    <mergeCell ref="Y152:Y156"/>
    <mergeCell ref="Y199:Y203"/>
    <mergeCell ref="Y181:Y183"/>
    <mergeCell ref="Y186:Y187"/>
    <mergeCell ref="Z258:Z310"/>
    <mergeCell ref="Y250:Y253"/>
    <mergeCell ref="T207:T220"/>
    <mergeCell ref="S173:S187"/>
    <mergeCell ref="T126:T127"/>
    <mergeCell ref="V186:V187"/>
    <mergeCell ref="V207:V220"/>
    <mergeCell ref="W186:W187"/>
    <mergeCell ref="Z250:Z253"/>
    <mergeCell ref="Z169:Z170"/>
    <mergeCell ref="Z236:Z237"/>
    <mergeCell ref="W145:W151"/>
    <mergeCell ref="Y145:Y151"/>
    <mergeCell ref="V113:V125"/>
    <mergeCell ref="W113:W125"/>
    <mergeCell ref="Z113:Z166"/>
    <mergeCell ref="V152:V156"/>
    <mergeCell ref="V157:V162"/>
    <mergeCell ref="Y157:Y162"/>
    <mergeCell ref="Y128:Y144"/>
    <mergeCell ref="V126:V127"/>
    <mergeCell ref="W126:W127"/>
    <mergeCell ref="Y222:Y225"/>
    <mergeCell ref="W207:W220"/>
    <mergeCell ref="W230:W233"/>
    <mergeCell ref="Y207:Y220"/>
    <mergeCell ref="O4:P4"/>
    <mergeCell ref="A2:A4"/>
    <mergeCell ref="Q11:Q12"/>
    <mergeCell ref="S11:S12"/>
    <mergeCell ref="E2:E4"/>
    <mergeCell ref="Q13:Q14"/>
    <mergeCell ref="K2:K6"/>
    <mergeCell ref="Q4:R4"/>
    <mergeCell ref="Z73:Z75"/>
    <mergeCell ref="J37:J45"/>
    <mergeCell ref="R46:R47"/>
    <mergeCell ref="K46:K47"/>
    <mergeCell ref="L28:L30"/>
    <mergeCell ref="M28:M30"/>
    <mergeCell ref="N28:N30"/>
    <mergeCell ref="O20:O22"/>
    <mergeCell ref="P20:P22"/>
    <mergeCell ref="R20:R22"/>
    <mergeCell ref="M46:M47"/>
    <mergeCell ref="N46:N47"/>
    <mergeCell ref="K37:K45"/>
    <mergeCell ref="J20:J22"/>
    <mergeCell ref="Q37:Q45"/>
    <mergeCell ref="L39:L45"/>
    <mergeCell ref="B1:Z1"/>
    <mergeCell ref="Y4:Y6"/>
    <mergeCell ref="O2:Y3"/>
    <mergeCell ref="Z2:Z6"/>
    <mergeCell ref="Z415:Z420"/>
    <mergeCell ref="Z351:Z353"/>
    <mergeCell ref="Z355:Z359"/>
    <mergeCell ref="Z362:Z364"/>
    <mergeCell ref="Z370:Z374"/>
    <mergeCell ref="Z377:Z384"/>
    <mergeCell ref="Z389:Z398"/>
    <mergeCell ref="Z332:Z333"/>
    <mergeCell ref="Z335:Z347"/>
    <mergeCell ref="Z405:Z406"/>
    <mergeCell ref="Z408:Z410"/>
    <mergeCell ref="Z400:Z402"/>
    <mergeCell ref="Z34:Z35"/>
    <mergeCell ref="P28:P30"/>
    <mergeCell ref="Q20:Q22"/>
    <mergeCell ref="K28:K30"/>
    <mergeCell ref="Q24:Q26"/>
    <mergeCell ref="Q28:Q30"/>
    <mergeCell ref="O73:O74"/>
    <mergeCell ref="P73:P74"/>
    <mergeCell ref="S24:S26"/>
    <mergeCell ref="S28:S30"/>
    <mergeCell ref="S37:S45"/>
    <mergeCell ref="T37:T45"/>
    <mergeCell ref="T46:T47"/>
    <mergeCell ref="R16:R17"/>
    <mergeCell ref="S13:S14"/>
    <mergeCell ref="T4:T6"/>
    <mergeCell ref="Z11:Z18"/>
    <mergeCell ref="Y11:Y12"/>
    <mergeCell ref="T13:T14"/>
    <mergeCell ref="U13:U14"/>
    <mergeCell ref="V13:V14"/>
    <mergeCell ref="W13:W14"/>
    <mergeCell ref="Y13:Y14"/>
    <mergeCell ref="U11:U12"/>
    <mergeCell ref="Y16:Y17"/>
    <mergeCell ref="U16:U17"/>
    <mergeCell ref="Z54:Z55"/>
    <mergeCell ref="U70:U71"/>
    <mergeCell ref="V70:V71"/>
    <mergeCell ref="W70:W71"/>
    <mergeCell ref="Y70:Y71"/>
    <mergeCell ref="Z70:Z71"/>
    <mergeCell ref="Y20:Y22"/>
    <mergeCell ref="Y28:Y30"/>
    <mergeCell ref="Y24:Y26"/>
    <mergeCell ref="U28:U30"/>
    <mergeCell ref="Y62:Y66"/>
    <mergeCell ref="Y54:Y55"/>
    <mergeCell ref="Y57:Y60"/>
    <mergeCell ref="U62:U66"/>
    <mergeCell ref="V62:V66"/>
    <mergeCell ref="Y46:Y47"/>
    <mergeCell ref="Y37:Y45"/>
    <mergeCell ref="U46:U47"/>
    <mergeCell ref="Z37:Z47"/>
    <mergeCell ref="Z50:Z52"/>
    <mergeCell ref="Z58:Z67"/>
    <mergeCell ref="Z20:Z22"/>
    <mergeCell ref="Z24:Z26"/>
    <mergeCell ref="Z28:Z30"/>
    <mergeCell ref="Y102:Y103"/>
    <mergeCell ref="U104:U110"/>
    <mergeCell ref="V104:V110"/>
    <mergeCell ref="W104:W110"/>
    <mergeCell ref="Y104:Y110"/>
    <mergeCell ref="O128:O144"/>
    <mergeCell ref="P128:P144"/>
    <mergeCell ref="T173:T179"/>
    <mergeCell ref="R173:R179"/>
    <mergeCell ref="P173:P179"/>
    <mergeCell ref="O173:O179"/>
    <mergeCell ref="O152:O156"/>
    <mergeCell ref="U126:U127"/>
    <mergeCell ref="U128:U144"/>
    <mergeCell ref="W102:W103"/>
    <mergeCell ref="U102:U103"/>
    <mergeCell ref="Q152:Q156"/>
    <mergeCell ref="R152:R156"/>
    <mergeCell ref="W152:W156"/>
    <mergeCell ref="W157:W162"/>
    <mergeCell ref="P157:P162"/>
    <mergeCell ref="S152:S156"/>
    <mergeCell ref="T128:T144"/>
    <mergeCell ref="O126:O127"/>
    <mergeCell ref="J389:J398"/>
    <mergeCell ref="K389:K398"/>
    <mergeCell ref="O389:O398"/>
    <mergeCell ref="S343:S344"/>
    <mergeCell ref="R356:R358"/>
    <mergeCell ref="O343:O344"/>
    <mergeCell ref="P343:P344"/>
    <mergeCell ref="P356:P358"/>
    <mergeCell ref="Q343:Q344"/>
    <mergeCell ref="N362:N364"/>
    <mergeCell ref="O362:O364"/>
    <mergeCell ref="P362:P364"/>
    <mergeCell ref="Q362:Q364"/>
    <mergeCell ref="S362:S364"/>
    <mergeCell ref="K362:K364"/>
    <mergeCell ref="P389:P398"/>
    <mergeCell ref="Q389:Q398"/>
    <mergeCell ref="S389:S398"/>
    <mergeCell ref="S371:S374"/>
    <mergeCell ref="R389:R398"/>
    <mergeCell ref="N343:N344"/>
    <mergeCell ref="K356:K358"/>
    <mergeCell ref="L356:L358"/>
    <mergeCell ref="M356:M358"/>
    <mergeCell ref="J371:J374"/>
    <mergeCell ref="K371:K374"/>
    <mergeCell ref="O371:O374"/>
    <mergeCell ref="P371:P374"/>
    <mergeCell ref="Q371:Q374"/>
    <mergeCell ref="R371:R374"/>
    <mergeCell ref="L362:L364"/>
    <mergeCell ref="M362:M364"/>
    <mergeCell ref="Y335:Y342"/>
    <mergeCell ref="Y343:Y344"/>
    <mergeCell ref="T343:T344"/>
    <mergeCell ref="Y371:Y374"/>
    <mergeCell ref="U371:U374"/>
    <mergeCell ref="V371:V374"/>
    <mergeCell ref="W371:W374"/>
    <mergeCell ref="N356:N358"/>
    <mergeCell ref="P335:P342"/>
    <mergeCell ref="O356:O358"/>
    <mergeCell ref="J335:J342"/>
    <mergeCell ref="K335:K342"/>
    <mergeCell ref="L335:L342"/>
    <mergeCell ref="M335:M342"/>
    <mergeCell ref="N335:N342"/>
    <mergeCell ref="O335:O342"/>
    <mergeCell ref="J415:J421"/>
    <mergeCell ref="K415:K421"/>
    <mergeCell ref="O415:O421"/>
    <mergeCell ref="P415:P421"/>
    <mergeCell ref="Q415:Q421"/>
    <mergeCell ref="S415:S421"/>
    <mergeCell ref="T415:T421"/>
    <mergeCell ref="Y415:Y421"/>
    <mergeCell ref="R400:R402"/>
    <mergeCell ref="T400:T402"/>
    <mergeCell ref="U400:U402"/>
    <mergeCell ref="V400:V402"/>
    <mergeCell ref="R415:R421"/>
    <mergeCell ref="J400:J402"/>
    <mergeCell ref="K400:K402"/>
    <mergeCell ref="Q400:Q402"/>
    <mergeCell ref="O400:O402"/>
    <mergeCell ref="P400:P402"/>
    <mergeCell ref="S400:S402"/>
    <mergeCell ref="U163:U165"/>
    <mergeCell ref="P126:P127"/>
    <mergeCell ref="T230:T233"/>
    <mergeCell ref="T199:T203"/>
    <mergeCell ref="S199:S203"/>
    <mergeCell ref="R191:R195"/>
    <mergeCell ref="O186:O187"/>
    <mergeCell ref="W400:W402"/>
    <mergeCell ref="Y400:Y402"/>
    <mergeCell ref="R343:R344"/>
    <mergeCell ref="U389:U398"/>
    <mergeCell ref="V389:V398"/>
    <mergeCell ref="W389:W398"/>
    <mergeCell ref="Y389:Y398"/>
    <mergeCell ref="T389:T398"/>
    <mergeCell ref="Q316:Q321"/>
    <mergeCell ref="P316:P321"/>
    <mergeCell ref="Q296:Q297"/>
    <mergeCell ref="O145:O151"/>
    <mergeCell ref="P145:P151"/>
    <mergeCell ref="Q145:Q151"/>
    <mergeCell ref="R145:R151"/>
    <mergeCell ref="S145:S151"/>
    <mergeCell ref="Q128:Q144"/>
    <mergeCell ref="K232:K233"/>
    <mergeCell ref="L232:L233"/>
    <mergeCell ref="M232:M233"/>
    <mergeCell ref="P230:P233"/>
    <mergeCell ref="O222:O225"/>
    <mergeCell ref="Q222:Q225"/>
    <mergeCell ref="R207:R220"/>
    <mergeCell ref="S157:S162"/>
    <mergeCell ref="K186:K187"/>
    <mergeCell ref="L186:L187"/>
    <mergeCell ref="M186:M187"/>
    <mergeCell ref="N186:N187"/>
    <mergeCell ref="R199:R203"/>
    <mergeCell ref="R230:R233"/>
    <mergeCell ref="K207:K220"/>
    <mergeCell ref="S191:S195"/>
    <mergeCell ref="S62:S66"/>
    <mergeCell ref="W62:W66"/>
    <mergeCell ref="Q57:Q60"/>
    <mergeCell ref="S57:S60"/>
    <mergeCell ref="Q126:Q127"/>
    <mergeCell ref="R126:R127"/>
    <mergeCell ref="T57:T60"/>
    <mergeCell ref="U152:U156"/>
    <mergeCell ref="U92:U99"/>
    <mergeCell ref="V77:V90"/>
    <mergeCell ref="W77:W90"/>
    <mergeCell ref="T113:T125"/>
    <mergeCell ref="U113:U125"/>
    <mergeCell ref="Q113:Q125"/>
    <mergeCell ref="T152:T156"/>
    <mergeCell ref="V73:V74"/>
    <mergeCell ref="W73:W74"/>
    <mergeCell ref="U100:U101"/>
    <mergeCell ref="S126:S127"/>
    <mergeCell ref="U145:U151"/>
    <mergeCell ref="V145:V151"/>
    <mergeCell ref="Z323:Z328"/>
    <mergeCell ref="Y316:Y321"/>
    <mergeCell ref="Z315:Z321"/>
    <mergeCell ref="J277:J283"/>
    <mergeCell ref="J250:J253"/>
    <mergeCell ref="J229:J233"/>
    <mergeCell ref="Z222:Z225"/>
    <mergeCell ref="O250:O253"/>
    <mergeCell ref="Q250:Q253"/>
    <mergeCell ref="O230:O233"/>
    <mergeCell ref="R293:R295"/>
    <mergeCell ref="T293:T295"/>
    <mergeCell ref="Y293:Y295"/>
    <mergeCell ref="T296:T297"/>
    <mergeCell ref="Y229:Y233"/>
    <mergeCell ref="R250:R253"/>
    <mergeCell ref="R239:R245"/>
    <mergeCell ref="T239:T245"/>
    <mergeCell ref="Y239:Y245"/>
    <mergeCell ref="J222:J225"/>
    <mergeCell ref="P296:P297"/>
    <mergeCell ref="O296:O297"/>
    <mergeCell ref="K251:K253"/>
    <mergeCell ref="O316:O321"/>
    <mergeCell ref="B334:B348"/>
    <mergeCell ref="B322:B328"/>
    <mergeCell ref="J323:J328"/>
    <mergeCell ref="F2:F6"/>
    <mergeCell ref="G2:G6"/>
    <mergeCell ref="I2:I6"/>
    <mergeCell ref="J2:J6"/>
    <mergeCell ref="J173:J179"/>
    <mergeCell ref="J181:J183"/>
    <mergeCell ref="J157:J162"/>
    <mergeCell ref="J28:J31"/>
    <mergeCell ref="D131:D132"/>
    <mergeCell ref="D80:D83"/>
    <mergeCell ref="D84:D86"/>
    <mergeCell ref="B88:B90"/>
    <mergeCell ref="D88:D90"/>
    <mergeCell ref="D148:D149"/>
    <mergeCell ref="D133:D134"/>
    <mergeCell ref="J189:T189"/>
    <mergeCell ref="K199:K203"/>
    <mergeCell ref="K191:K195"/>
    <mergeCell ref="J186:J187"/>
    <mergeCell ref="T222:T225"/>
    <mergeCell ref="J239:J245"/>
    <mergeCell ref="K293:K294"/>
    <mergeCell ref="O293:O295"/>
    <mergeCell ref="J258:J260"/>
    <mergeCell ref="M316:M320"/>
    <mergeCell ref="N316:N320"/>
    <mergeCell ref="O239:O245"/>
    <mergeCell ref="D254:J254"/>
    <mergeCell ref="D255:J255"/>
    <mergeCell ref="C309:D309"/>
    <mergeCell ref="C310:D310"/>
    <mergeCell ref="F259:F260"/>
    <mergeCell ref="G259:G260"/>
    <mergeCell ref="H259:H260"/>
    <mergeCell ref="J267:J275"/>
    <mergeCell ref="B254:C254"/>
    <mergeCell ref="B255:C255"/>
    <mergeCell ref="K240:K242"/>
    <mergeCell ref="J296:J297"/>
    <mergeCell ref="J316:J321"/>
    <mergeCell ref="K316:K320"/>
    <mergeCell ref="L316:L320"/>
    <mergeCell ref="J293:J295"/>
    <mergeCell ref="L2:N6"/>
    <mergeCell ref="N258:N260"/>
    <mergeCell ref="N309:N310"/>
    <mergeCell ref="O259:O260"/>
    <mergeCell ref="R259:R260"/>
    <mergeCell ref="T259:T260"/>
    <mergeCell ref="Y259:Y260"/>
    <mergeCell ref="X4:X6"/>
    <mergeCell ref="X259:X260"/>
    <mergeCell ref="S4:S6"/>
    <mergeCell ref="P239:P245"/>
    <mergeCell ref="Q239:Q245"/>
    <mergeCell ref="S230:S233"/>
    <mergeCell ref="P186:P187"/>
    <mergeCell ref="R186:R187"/>
    <mergeCell ref="T186:T187"/>
    <mergeCell ref="R222:R225"/>
    <mergeCell ref="P222:P225"/>
    <mergeCell ref="Q230:Q233"/>
    <mergeCell ref="O199:O203"/>
    <mergeCell ref="P199:P203"/>
    <mergeCell ref="Q199:Q203"/>
    <mergeCell ref="N232:N233"/>
    <mergeCell ref="Q62:Q66"/>
    <mergeCell ref="B2:C6"/>
    <mergeCell ref="C257:D257"/>
    <mergeCell ref="C258:D258"/>
    <mergeCell ref="C259:D260"/>
    <mergeCell ref="C261:D261"/>
    <mergeCell ref="B307:C307"/>
    <mergeCell ref="B308:C308"/>
    <mergeCell ref="C234:J234"/>
    <mergeCell ref="C305:D305"/>
    <mergeCell ref="B302:C302"/>
    <mergeCell ref="C300:J300"/>
    <mergeCell ref="C306:J306"/>
    <mergeCell ref="B259:B260"/>
    <mergeCell ref="H2:H6"/>
    <mergeCell ref="D2:D6"/>
    <mergeCell ref="J11:J12"/>
    <mergeCell ref="B27:B30"/>
    <mergeCell ref="D207:D210"/>
    <mergeCell ref="G207:G210"/>
    <mergeCell ref="D121:D122"/>
    <mergeCell ref="D128:D130"/>
    <mergeCell ref="J191:J195"/>
    <mergeCell ref="J145:J151"/>
    <mergeCell ref="J152:J156"/>
  </mergeCells>
  <printOptions horizontalCentered="1" verticalCentered="1"/>
  <pageMargins left="0.23622047244094491" right="0.23622047244094491" top="0.74803149606299213" bottom="0.74803149606299213" header="0.31496062992125984" footer="0.31496062992125984"/>
  <pageSetup paperSize="10000" scale="46"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727E95432687645AE2986D43721A64A" ma:contentTypeVersion="1" ma:contentTypeDescription="Crear nuevo documento." ma:contentTypeScope="" ma:versionID="48a07b18ac6c36e43bc8eb4da624db31">
  <xsd:schema xmlns:xsd="http://www.w3.org/2001/XMLSchema" xmlns:xs="http://www.w3.org/2001/XMLSchema" xmlns:p="http://schemas.microsoft.com/office/2006/metadata/properties" xmlns:ns2="be7d24cc-f85a-4a5e-a794-8cda21e19c26" targetNamespace="http://schemas.microsoft.com/office/2006/metadata/properties" ma:root="true" ma:fieldsID="b9f197a6d624271d094103af1324f2b4" ns2:_="">
    <xsd:import namespace="be7d24cc-f85a-4a5e-a794-8cda21e19c26"/>
    <xsd:element name="properties">
      <xsd:complexType>
        <xsd:sequence>
          <xsd:element name="documentManagement">
            <xsd:complexType>
              <xsd:all>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7d24cc-f85a-4a5e-a794-8cda21e19c26" elementFormDefault="qualified">
    <xsd:import namespace="http://schemas.microsoft.com/office/2006/documentManagement/types"/>
    <xsd:import namespace="http://schemas.microsoft.com/office/infopath/2007/PartnerControls"/>
    <xsd:element name="A_x00f1_o" ma:index="8" nillable="true" ma:displayName="Año"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_x00f1_o xmlns="be7d24cc-f85a-4a5e-a794-8cda21e19c26">2017</A_x00f1_o>
  </documentManagement>
</p:properties>
</file>

<file path=customXml/itemProps1.xml><?xml version="1.0" encoding="utf-8"?>
<ds:datastoreItem xmlns:ds="http://schemas.openxmlformats.org/officeDocument/2006/customXml" ds:itemID="{1D5AE6FB-8517-4446-8CE0-074897144CAB}"/>
</file>

<file path=customXml/itemProps2.xml><?xml version="1.0" encoding="utf-8"?>
<ds:datastoreItem xmlns:ds="http://schemas.openxmlformats.org/officeDocument/2006/customXml" ds:itemID="{2D043BB0-AFF5-409A-9B45-D49E8AF0A716}"/>
</file>

<file path=customXml/itemProps3.xml><?xml version="1.0" encoding="utf-8"?>
<ds:datastoreItem xmlns:ds="http://schemas.openxmlformats.org/officeDocument/2006/customXml" ds:itemID="{2683E905-D7CC-45C7-971D-81BC6452CD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POAI 2017</vt:lpstr>
      <vt:lpstr>'POAI 2017'!Área_de_impresión</vt:lpstr>
      <vt:lpstr>'POAI 2017'!Títulos_a_imprimir</vt:lpstr>
    </vt:vector>
  </TitlesOfParts>
  <Company>Argente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MAIRA PLANEACION</cp:lastModifiedBy>
  <cp:lastPrinted>2016-11-01T11:58:33Z</cp:lastPrinted>
  <dcterms:created xsi:type="dcterms:W3CDTF">2008-03-05T13:26:44Z</dcterms:created>
  <dcterms:modified xsi:type="dcterms:W3CDTF">2016-11-15T14:09:17Z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0x0101008727E95432687645AE2986D43721A64A</vt:lpwstr>
  </property>
</Properties>
</file>